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50" yWindow="-150" windowWidth="14805" windowHeight="8010"/>
  </bookViews>
  <sheets>
    <sheet name="Лист1" sheetId="3" r:id="rId1"/>
  </sheets>
  <definedNames>
    <definedName name="_xlnm._FilterDatabase" localSheetId="0" hidden="1">Лист1!$A$4:$I$5</definedName>
  </definedNames>
  <calcPr calcId="145621"/>
</workbook>
</file>

<file path=xl/calcChain.xml><?xml version="1.0" encoding="utf-8"?>
<calcChain xmlns="http://schemas.openxmlformats.org/spreadsheetml/2006/main">
  <c r="E125" i="3" l="1"/>
  <c r="E45" i="3"/>
  <c r="E130" i="3"/>
  <c r="E105" i="3"/>
  <c r="E110" i="3"/>
  <c r="E10" i="3" l="1"/>
  <c r="F105" i="3"/>
  <c r="A253" i="3"/>
  <c r="E283" i="3" l="1"/>
  <c r="E282" i="3"/>
  <c r="E281" i="3"/>
  <c r="E280" i="3"/>
  <c r="D280" i="3"/>
  <c r="D278" i="3"/>
  <c r="F278" i="3" s="1"/>
  <c r="D277" i="3"/>
  <c r="D282" i="3" s="1"/>
  <c r="D276" i="3"/>
  <c r="E274" i="3"/>
  <c r="F273" i="3"/>
  <c r="E269" i="3"/>
  <c r="D269" i="3"/>
  <c r="D268" i="3"/>
  <c r="D283" i="3" s="1"/>
  <c r="D266" i="3"/>
  <c r="F266" i="3" s="1"/>
  <c r="E264" i="3"/>
  <c r="E262" i="3"/>
  <c r="D262" i="3"/>
  <c r="E261" i="3"/>
  <c r="E260" i="3"/>
  <c r="E259" i="3"/>
  <c r="D259" i="3"/>
  <c r="F257" i="3"/>
  <c r="E253" i="3"/>
  <c r="D253" i="3"/>
  <c r="A264" i="3"/>
  <c r="A269" i="3" s="1"/>
  <c r="A274" i="3" s="1"/>
  <c r="F252" i="3"/>
  <c r="E248" i="3"/>
  <c r="D248" i="3"/>
  <c r="F247" i="3"/>
  <c r="E243" i="3"/>
  <c r="D243" i="3"/>
  <c r="F242" i="3"/>
  <c r="E238" i="3"/>
  <c r="D238" i="3"/>
  <c r="F237" i="3"/>
  <c r="E233" i="3"/>
  <c r="D233" i="3"/>
  <c r="F232" i="3"/>
  <c r="E228" i="3"/>
  <c r="D228" i="3"/>
  <c r="F227" i="3"/>
  <c r="E223" i="3"/>
  <c r="D223" i="3"/>
  <c r="F222" i="3"/>
  <c r="E218" i="3"/>
  <c r="D218" i="3"/>
  <c r="F217" i="3"/>
  <c r="E213" i="3"/>
  <c r="D213" i="3"/>
  <c r="F212" i="3"/>
  <c r="E208" i="3"/>
  <c r="D208" i="3"/>
  <c r="F207" i="3"/>
  <c r="E203" i="3"/>
  <c r="F203" i="3" s="1"/>
  <c r="D203" i="3"/>
  <c r="F202" i="3"/>
  <c r="E198" i="3"/>
  <c r="F198" i="3" s="1"/>
  <c r="D198" i="3"/>
  <c r="F197" i="3"/>
  <c r="E193" i="3"/>
  <c r="D193" i="3"/>
  <c r="F192" i="3"/>
  <c r="E188" i="3"/>
  <c r="D188" i="3"/>
  <c r="F187" i="3"/>
  <c r="E183" i="3"/>
  <c r="D183" i="3"/>
  <c r="F182" i="3"/>
  <c r="E178" i="3"/>
  <c r="D178" i="3"/>
  <c r="F177" i="3"/>
  <c r="E173" i="3"/>
  <c r="D173" i="3"/>
  <c r="F172" i="3"/>
  <c r="E168" i="3"/>
  <c r="D168" i="3"/>
  <c r="F167" i="3"/>
  <c r="E163" i="3"/>
  <c r="D163" i="3"/>
  <c r="F162" i="3"/>
  <c r="F161" i="3"/>
  <c r="D161" i="3"/>
  <c r="D261" i="3" s="1"/>
  <c r="D160" i="3"/>
  <c r="D260" i="3" s="1"/>
  <c r="E158" i="3"/>
  <c r="F157" i="3"/>
  <c r="E153" i="3"/>
  <c r="D153" i="3"/>
  <c r="F152" i="3"/>
  <c r="E148" i="3"/>
  <c r="F148" i="3" s="1"/>
  <c r="D148" i="3"/>
  <c r="E143" i="3"/>
  <c r="D143" i="3"/>
  <c r="E141" i="3"/>
  <c r="D141" i="3"/>
  <c r="E140" i="3"/>
  <c r="E139" i="3"/>
  <c r="E138" i="3"/>
  <c r="D138" i="3"/>
  <c r="I136" i="3"/>
  <c r="I135" i="3"/>
  <c r="D135" i="3"/>
  <c r="F135" i="3" s="1"/>
  <c r="I134" i="3"/>
  <c r="F134" i="3"/>
  <c r="D134" i="3"/>
  <c r="I133" i="3"/>
  <c r="E132" i="3"/>
  <c r="H130" i="3"/>
  <c r="D130" i="3"/>
  <c r="F130" i="3" s="1"/>
  <c r="D129" i="3"/>
  <c r="F129" i="3" s="1"/>
  <c r="E127" i="3"/>
  <c r="D125" i="3"/>
  <c r="F125" i="3" s="1"/>
  <c r="D124" i="3"/>
  <c r="F124" i="3" s="1"/>
  <c r="E122" i="3"/>
  <c r="D120" i="3"/>
  <c r="F120" i="3" s="1"/>
  <c r="D119" i="3"/>
  <c r="F119" i="3" s="1"/>
  <c r="E117" i="3"/>
  <c r="D115" i="3"/>
  <c r="F115" i="3" s="1"/>
  <c r="D114" i="3"/>
  <c r="F114" i="3" s="1"/>
  <c r="E112" i="3"/>
  <c r="H111" i="3"/>
  <c r="H110" i="3"/>
  <c r="D110" i="3"/>
  <c r="F110" i="3" s="1"/>
  <c r="H109" i="3"/>
  <c r="D109" i="3"/>
  <c r="F109" i="3" s="1"/>
  <c r="E107" i="3"/>
  <c r="H105" i="3"/>
  <c r="D105" i="3"/>
  <c r="D104" i="3"/>
  <c r="F104" i="3" s="1"/>
  <c r="E102" i="3"/>
  <c r="F100" i="3"/>
  <c r="D100" i="3"/>
  <c r="D99" i="3"/>
  <c r="F99" i="3" s="1"/>
  <c r="E97" i="3"/>
  <c r="H96" i="3"/>
  <c r="H95" i="3"/>
  <c r="D95" i="3"/>
  <c r="F95" i="3" s="1"/>
  <c r="D94" i="3"/>
  <c r="F94" i="3" s="1"/>
  <c r="E92" i="3"/>
  <c r="H91" i="3"/>
  <c r="D90" i="3"/>
  <c r="F90" i="3" s="1"/>
  <c r="D89" i="3"/>
  <c r="F89" i="3" s="1"/>
  <c r="E87" i="3"/>
  <c r="H86" i="3"/>
  <c r="F85" i="3"/>
  <c r="D85" i="3"/>
  <c r="D84" i="3"/>
  <c r="F84" i="3" s="1"/>
  <c r="E82" i="3"/>
  <c r="F80" i="3"/>
  <c r="D80" i="3"/>
  <c r="D79" i="3"/>
  <c r="F79" i="3" s="1"/>
  <c r="E77" i="3"/>
  <c r="F75" i="3"/>
  <c r="D75" i="3"/>
  <c r="D74" i="3"/>
  <c r="F74" i="3" s="1"/>
  <c r="E72" i="3"/>
  <c r="F70" i="3"/>
  <c r="D70" i="3"/>
  <c r="D69" i="3"/>
  <c r="F69" i="3" s="1"/>
  <c r="E67" i="3"/>
  <c r="F65" i="3"/>
  <c r="D65" i="3"/>
  <c r="D64" i="3"/>
  <c r="F64" i="3" s="1"/>
  <c r="E62" i="3"/>
  <c r="F60" i="3"/>
  <c r="D60" i="3"/>
  <c r="D59" i="3"/>
  <c r="F59" i="3" s="1"/>
  <c r="E57" i="3"/>
  <c r="F55" i="3"/>
  <c r="D55" i="3"/>
  <c r="D54" i="3"/>
  <c r="F54" i="3" s="1"/>
  <c r="E52" i="3"/>
  <c r="F50" i="3"/>
  <c r="D50" i="3"/>
  <c r="D49" i="3"/>
  <c r="F49" i="3" s="1"/>
  <c r="E47" i="3"/>
  <c r="F45" i="3"/>
  <c r="D45" i="3"/>
  <c r="D44" i="3"/>
  <c r="F44" i="3" s="1"/>
  <c r="E42" i="3"/>
  <c r="F40" i="3"/>
  <c r="D40" i="3"/>
  <c r="D39" i="3"/>
  <c r="F39" i="3" s="1"/>
  <c r="E37" i="3"/>
  <c r="F35" i="3"/>
  <c r="D35" i="3"/>
  <c r="D34" i="3"/>
  <c r="D32" i="3" s="1"/>
  <c r="F32" i="3" s="1"/>
  <c r="E32" i="3"/>
  <c r="F30" i="3"/>
  <c r="D30" i="3"/>
  <c r="D29" i="3"/>
  <c r="D27" i="3" s="1"/>
  <c r="F27" i="3" s="1"/>
  <c r="E27" i="3"/>
  <c r="F25" i="3"/>
  <c r="D25" i="3"/>
  <c r="D24" i="3"/>
  <c r="F24" i="3" s="1"/>
  <c r="E22" i="3"/>
  <c r="F20" i="3"/>
  <c r="D20" i="3"/>
  <c r="D19" i="3"/>
  <c r="F19" i="3" s="1"/>
  <c r="E17" i="3"/>
  <c r="F15" i="3"/>
  <c r="D15" i="3"/>
  <c r="D14" i="3"/>
  <c r="F14" i="3" s="1"/>
  <c r="E12" i="3"/>
  <c r="A12" i="3"/>
  <c r="A17" i="3" s="1"/>
  <c r="A22" i="3" s="1"/>
  <c r="A27" i="3" s="1"/>
  <c r="A32" i="3" s="1"/>
  <c r="A37" i="3" s="1"/>
  <c r="A42" i="3" s="1"/>
  <c r="A47" i="3" s="1"/>
  <c r="A52" i="3" s="1"/>
  <c r="A57" i="3" s="1"/>
  <c r="A62" i="3" s="1"/>
  <c r="A67" i="3" s="1"/>
  <c r="A72" i="3" s="1"/>
  <c r="A77" i="3" s="1"/>
  <c r="A82" i="3" s="1"/>
  <c r="A87" i="3" s="1"/>
  <c r="A92" i="3" s="1"/>
  <c r="A97" i="3" s="1"/>
  <c r="A102" i="3" s="1"/>
  <c r="A107" i="3" s="1"/>
  <c r="A112" i="3" s="1"/>
  <c r="A117" i="3" s="1"/>
  <c r="A122" i="3" s="1"/>
  <c r="A127" i="3" s="1"/>
  <c r="A132" i="3" s="1"/>
  <c r="A143" i="3" s="1"/>
  <c r="A148" i="3" s="1"/>
  <c r="A153" i="3" s="1"/>
  <c r="A158" i="3" s="1"/>
  <c r="A163" i="3" s="1"/>
  <c r="A168" i="3" s="1"/>
  <c r="A173" i="3" s="1"/>
  <c r="A178" i="3" s="1"/>
  <c r="A183" i="3" s="1"/>
  <c r="A188" i="3" s="1"/>
  <c r="A193" i="3" s="1"/>
  <c r="A198" i="3" s="1"/>
  <c r="A203" i="3" s="1"/>
  <c r="A208" i="3" s="1"/>
  <c r="A213" i="3" s="1"/>
  <c r="A218" i="3" s="1"/>
  <c r="A223" i="3" s="1"/>
  <c r="A228" i="3" s="1"/>
  <c r="A233" i="3" s="1"/>
  <c r="A238" i="3" s="1"/>
  <c r="A243" i="3" s="1"/>
  <c r="A248" i="3" s="1"/>
  <c r="H10" i="3"/>
  <c r="F10" i="3"/>
  <c r="H9" i="3"/>
  <c r="F9" i="3"/>
  <c r="E7" i="3"/>
  <c r="D7" i="3"/>
  <c r="E279" i="3" l="1"/>
  <c r="F163" i="3"/>
  <c r="F243" i="3"/>
  <c r="F193" i="3"/>
  <c r="F223" i="3"/>
  <c r="F238" i="3"/>
  <c r="F183" i="3"/>
  <c r="F233" i="3"/>
  <c r="F262" i="3"/>
  <c r="F7" i="3"/>
  <c r="F178" i="3"/>
  <c r="F208" i="3"/>
  <c r="D274" i="3"/>
  <c r="F274" i="3" s="1"/>
  <c r="D281" i="3"/>
  <c r="D279" i="3" s="1"/>
  <c r="F279" i="3" s="1"/>
  <c r="F281" i="3"/>
  <c r="F153" i="3"/>
  <c r="F168" i="3"/>
  <c r="F218" i="3"/>
  <c r="F248" i="3"/>
  <c r="F253" i="3"/>
  <c r="E137" i="3"/>
  <c r="E286" i="3"/>
  <c r="D288" i="3"/>
  <c r="D139" i="3"/>
  <c r="F139" i="3" s="1"/>
  <c r="F188" i="3"/>
  <c r="F228" i="3"/>
  <c r="D285" i="3"/>
  <c r="F261" i="3"/>
  <c r="F269" i="3"/>
  <c r="E287" i="3"/>
  <c r="F143" i="3"/>
  <c r="F173" i="3"/>
  <c r="F213" i="3"/>
  <c r="E258" i="3"/>
  <c r="E285" i="3"/>
  <c r="E288" i="3"/>
  <c r="D258" i="3"/>
  <c r="F260" i="3"/>
  <c r="D92" i="3"/>
  <c r="F92" i="3" s="1"/>
  <c r="D264" i="3"/>
  <c r="F264" i="3" s="1"/>
  <c r="F283" i="3"/>
  <c r="D12" i="3"/>
  <c r="F12" i="3" s="1"/>
  <c r="D22" i="3"/>
  <c r="F22" i="3" s="1"/>
  <c r="F29" i="3"/>
  <c r="F34" i="3"/>
  <c r="D42" i="3"/>
  <c r="F42" i="3" s="1"/>
  <c r="D52" i="3"/>
  <c r="F52" i="3" s="1"/>
  <c r="D62" i="3"/>
  <c r="F62" i="3" s="1"/>
  <c r="D67" i="3"/>
  <c r="F67" i="3" s="1"/>
  <c r="D72" i="3"/>
  <c r="F72" i="3" s="1"/>
  <c r="D77" i="3"/>
  <c r="F77" i="3" s="1"/>
  <c r="D82" i="3"/>
  <c r="F82" i="3" s="1"/>
  <c r="D97" i="3"/>
  <c r="F97" i="3" s="1"/>
  <c r="D102" i="3"/>
  <c r="F102" i="3" s="1"/>
  <c r="D112" i="3"/>
  <c r="F112" i="3" s="1"/>
  <c r="D117" i="3"/>
  <c r="F117" i="3" s="1"/>
  <c r="D122" i="3"/>
  <c r="F122" i="3" s="1"/>
  <c r="D127" i="3"/>
  <c r="F127" i="3" s="1"/>
  <c r="D140" i="3"/>
  <c r="F140" i="3" s="1"/>
  <c r="D158" i="3"/>
  <c r="F158" i="3" s="1"/>
  <c r="F160" i="3"/>
  <c r="F268" i="3"/>
  <c r="F282" i="3"/>
  <c r="D17" i="3"/>
  <c r="F17" i="3" s="1"/>
  <c r="D37" i="3"/>
  <c r="F37" i="3" s="1"/>
  <c r="D47" i="3"/>
  <c r="F47" i="3" s="1"/>
  <c r="D57" i="3"/>
  <c r="F57" i="3" s="1"/>
  <c r="D87" i="3"/>
  <c r="F87" i="3" s="1"/>
  <c r="D107" i="3"/>
  <c r="F107" i="3" s="1"/>
  <c r="D132" i="3"/>
  <c r="F132" i="3" s="1"/>
  <c r="E284" i="3" l="1"/>
  <c r="F258" i="3"/>
  <c r="F288" i="3"/>
  <c r="D286" i="3"/>
  <c r="F286" i="3" s="1"/>
  <c r="D287" i="3"/>
  <c r="F287" i="3" s="1"/>
  <c r="D137" i="3"/>
  <c r="F137" i="3" s="1"/>
  <c r="D284" i="3" l="1"/>
  <c r="F284" i="3" s="1"/>
</calcChain>
</file>

<file path=xl/sharedStrings.xml><?xml version="1.0" encoding="utf-8"?>
<sst xmlns="http://schemas.openxmlformats.org/spreadsheetml/2006/main" count="362" uniqueCount="84">
  <si>
    <t>№ п/п</t>
  </si>
  <si>
    <t>Ликвидация котельной № 20, перевод нагрузок на 18 котельную с ее расширением, ликвидация НС</t>
  </si>
  <si>
    <t>Перевод индивидуального жилого фонда 14 микрорайона на индивидуальное отопление</t>
  </si>
  <si>
    <t>Установка водогрейных котлов ТТКВ; КСВ взамен котлов ВВД суммарной производительностью 17,5 Гкал/ч (котельные №№ 5,7,8,10,11,12,16)</t>
  </si>
  <si>
    <t>Установка на котельных станций ХВО и механической очистки воды на котельных с ГВС (№1,2,5,6,7,10,11,13,15,16,17,19,23)</t>
  </si>
  <si>
    <t>Замена сетей ТВС по ул.Таежная 5,7,12,12/1,12/2,12/3,12/4,20</t>
  </si>
  <si>
    <t xml:space="preserve">Замена сетей по ул.Садовой – Менделеева – Магистральная </t>
  </si>
  <si>
    <t xml:space="preserve">Замена сетей ТВС 1 го мкр. </t>
  </si>
  <si>
    <t>Капремонт артскважин с заменой подъемных труб и фильтрующих элементов (ввиду износа фильтрующий элементов и пескования)</t>
  </si>
  <si>
    <t>Строительство новых артскважин в связи с расширение ВОС до 15000 м3/сут</t>
  </si>
  <si>
    <t xml:space="preserve">Капитальный ремонт хлораторной, отстойник. Установка системы обеззараживания на основе УФ -облучения (УВД 18А)  </t>
  </si>
  <si>
    <t>Строительство комплекса очистных сооружений для обработки и промывки вод фильтров</t>
  </si>
  <si>
    <t>Определение запасов воды</t>
  </si>
  <si>
    <t>Реконструкция существующих КНС с заменой устаревшего насосного оборудования на импортное,  установка узла учёта. Установка АСУ с передачей данных радиоканалом в АСДКУ</t>
  </si>
  <si>
    <t>Реконструкция узла обработки осадков сточных вод</t>
  </si>
  <si>
    <t>Реконструкция электрических сетей 10-0,4 кв в микрорайонах №3,6</t>
  </si>
  <si>
    <t>Капитальный ремонт, реконструкция зданий, сооружений, помещений, замена оконных блоков принадлежащих муниципальному образованию, используемые для размещения муниципальных бюджетных учреждений, муниципальных предприятий.</t>
  </si>
  <si>
    <t>Установка теплоотражателей за радиаторами отопления</t>
  </si>
  <si>
    <t>Поверка счетчиков</t>
  </si>
  <si>
    <t>Окраска помещений в светлые тона</t>
  </si>
  <si>
    <t>Установка общедомовых узлов учета используемых энергетических ресурсов и создание общей информационно-аналитической системы</t>
  </si>
  <si>
    <t>Лысенко Наталья Николаевна</t>
  </si>
  <si>
    <t>Размещение на фасадах многоквартирных домов указателей классов их энергетической эффективности</t>
  </si>
  <si>
    <t xml:space="preserve">Проведение энергоаудита </t>
  </si>
  <si>
    <t>Установка современных радиаторов отопления</t>
  </si>
  <si>
    <t>Установка двухрежимных смывных бачков</t>
  </si>
  <si>
    <t>Установка смесителей с керамическими запорными элементами и регуляторами расхода</t>
  </si>
  <si>
    <t>Установка компенсаторов реактивной мощности</t>
  </si>
  <si>
    <t>Замена трассы по ул.Геологов до ул. Попова, включая сеть на швейную фабрику</t>
  </si>
  <si>
    <t>Организация в центральной диспетчерской службе автоматизированной системы управления сбором всей информации все подконтрольных объектов</t>
  </si>
  <si>
    <t>Реконструкция инженерных сетей водоснабжения</t>
  </si>
  <si>
    <t>Завершение реконструкции КОС-2 до объема 18000 м3/сутки</t>
  </si>
  <si>
    <t>Телевизионное обследование электрооборудования ТП и РП города</t>
  </si>
  <si>
    <t xml:space="preserve">Реконструкция котельной №18 (с учетом ликвидации котельной №1,2,3,20, перспективы застройки  инженерных коммуникаций и перераспределения нагрузок) </t>
  </si>
  <si>
    <t>Наименование мероприятия программы</t>
  </si>
  <si>
    <t>Источник финансирования</t>
  </si>
  <si>
    <t xml:space="preserve"> Затраты на реализацию программы в текущем году (тыс.руб.)</t>
  </si>
  <si>
    <t>план</t>
  </si>
  <si>
    <t>факт</t>
  </si>
  <si>
    <t>%</t>
  </si>
  <si>
    <t>Муниципальные учреждения</t>
  </si>
  <si>
    <t>Всего</t>
  </si>
  <si>
    <t>ФБ</t>
  </si>
  <si>
    <t>БАО</t>
  </si>
  <si>
    <t>МБ</t>
  </si>
  <si>
    <t>ВИ</t>
  </si>
  <si>
    <t>Утепление чердачного перекрытия</t>
  </si>
  <si>
    <t>Утепление внутренних стен</t>
  </si>
  <si>
    <t>Утепление наружных стен</t>
  </si>
  <si>
    <t>Уплотнение входных дверей</t>
  </si>
  <si>
    <t>Замена входных дверей</t>
  </si>
  <si>
    <t>Тепловая изоляция трубопроводов и оборудования, разводящих трубопроводов отопления и горячего водоснабжения</t>
  </si>
  <si>
    <t xml:space="preserve">Установка термостатов на радиаторах отопления </t>
  </si>
  <si>
    <t>Установка насадок (аэраторов) на смесители</t>
  </si>
  <si>
    <t xml:space="preserve">Перекладка электрических сетей </t>
  </si>
  <si>
    <t>Замена светильников на энергоэффективные</t>
  </si>
  <si>
    <t xml:space="preserve">Замена ламп накаливания на энергоэффективные </t>
  </si>
  <si>
    <t>Установка фотореле</t>
  </si>
  <si>
    <t>Установка датчиков движения</t>
  </si>
  <si>
    <t>Закупка оборудования высоких классов энергетической эффективности</t>
  </si>
  <si>
    <t>Итого</t>
  </si>
  <si>
    <t>Коммунальный сектор, электроэнергетика</t>
  </si>
  <si>
    <t>Ликвидация котельных № 6,17 и перераспределение нагрузок</t>
  </si>
  <si>
    <t>Жилищный фонд</t>
  </si>
  <si>
    <t>ВСЕГО</t>
  </si>
  <si>
    <t>ФБ - федеральный бюджет</t>
  </si>
  <si>
    <t>БАО - бюджет ХМАО-Югры</t>
  </si>
  <si>
    <t>МБ - муниципальный бюджет</t>
  </si>
  <si>
    <t>ВИ - внебюджетные средства</t>
  </si>
  <si>
    <t>Исполнитель:</t>
  </si>
  <si>
    <t>тел.8(34675)7-03-66</t>
  </si>
  <si>
    <t>Отчет об исполнении муниципальной целевой программы в области энергосбережения и повышения энергетической эффективности  муниципального образования город Югорск</t>
  </si>
  <si>
    <t>Главный специалист ПЭО ДЖКиСК</t>
  </si>
  <si>
    <t>Заместитель директора ДЖКиСК                                                                                                                                                     Г.А. Ярков</t>
  </si>
  <si>
    <t>Конъюнктурный обзор</t>
  </si>
  <si>
    <t xml:space="preserve"> </t>
  </si>
  <si>
    <t>Установка тепловых завес</t>
  </si>
  <si>
    <t>Установка реле времени</t>
  </si>
  <si>
    <t>Установка системы снижения температуры воздуха в неиспользуемых помещениях в ночное время и в выходные дни</t>
  </si>
  <si>
    <t xml:space="preserve">Установка датчиков движения, энергосрегающих светильников в местах общего пользования, утепление фасадов, чердаков многоквартирных домов, не подлежащих капитальному ремонту </t>
  </si>
  <si>
    <t>в рамках программы в области энергосбережения</t>
  </si>
  <si>
    <t>в рамках программы в области энергосбережения (АИТП администрации)</t>
  </si>
  <si>
    <t xml:space="preserve">в рамках программы в области энергосбережения </t>
  </si>
  <si>
    <t>по состоянию на 1 июля 2012 года (2 квартал)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</si>
</sst>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0" xfId="0" applyNumberFormat="1" applyFont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3"/>
  <sheetViews>
    <sheetView tabSelected="1" topLeftCell="A278" workbookViewId="0">
      <selection activeCell="F302" sqref="F302"/>
    </sheetView>
  </sheetViews>
  <sheetFormatPr defaultRowHeight="15" x14ac:dyDescent="0.25"/>
  <cols>
    <col min="1" max="1" width="5.28515625" style="1" customWidth="1"/>
    <col min="2" max="2" width="62.140625" style="1" customWidth="1"/>
    <col min="3" max="3" width="11.5703125" style="1" customWidth="1"/>
    <col min="4" max="4" width="12.42578125" style="1" customWidth="1"/>
    <col min="5" max="5" width="12.5703125" style="1" customWidth="1"/>
    <col min="6" max="6" width="9.140625" style="1"/>
    <col min="7" max="7" width="44.28515625" style="1" customWidth="1"/>
    <col min="8" max="8" width="10.28515625" style="1" hidden="1" customWidth="1"/>
    <col min="9" max="9" width="10.28515625" style="1" customWidth="1"/>
    <col min="10" max="16384" width="9.140625" style="1"/>
  </cols>
  <sheetData>
    <row r="1" spans="1:8" ht="32.25" customHeight="1" x14ac:dyDescent="0.25">
      <c r="A1" s="38" t="s">
        <v>71</v>
      </c>
      <c r="B1" s="38"/>
      <c r="C1" s="38"/>
      <c r="D1" s="38"/>
      <c r="E1" s="38"/>
      <c r="F1" s="38"/>
      <c r="G1" s="38"/>
    </row>
    <row r="2" spans="1:8" ht="15" customHeight="1" x14ac:dyDescent="0.25">
      <c r="A2" s="39" t="s">
        <v>83</v>
      </c>
      <c r="B2" s="39"/>
      <c r="C2" s="39"/>
      <c r="D2" s="39"/>
      <c r="E2" s="39"/>
      <c r="F2" s="39"/>
      <c r="G2" s="39"/>
    </row>
    <row r="4" spans="1:8" ht="15" customHeight="1" x14ac:dyDescent="0.25">
      <c r="A4" s="40" t="s">
        <v>0</v>
      </c>
      <c r="B4" s="40" t="s">
        <v>34</v>
      </c>
      <c r="C4" s="40" t="s">
        <v>35</v>
      </c>
      <c r="D4" s="42" t="s">
        <v>36</v>
      </c>
      <c r="E4" s="42"/>
      <c r="F4" s="42"/>
      <c r="G4" s="2" t="s">
        <v>74</v>
      </c>
    </row>
    <row r="5" spans="1:8" ht="29.25" customHeight="1" x14ac:dyDescent="0.25">
      <c r="A5" s="41"/>
      <c r="B5" s="41"/>
      <c r="C5" s="41"/>
      <c r="D5" s="5" t="s">
        <v>37</v>
      </c>
      <c r="E5" s="5" t="s">
        <v>38</v>
      </c>
      <c r="F5" s="5" t="s">
        <v>39</v>
      </c>
      <c r="G5" s="2"/>
    </row>
    <row r="6" spans="1:8" ht="15" customHeight="1" x14ac:dyDescent="0.25">
      <c r="A6" s="23" t="s">
        <v>40</v>
      </c>
      <c r="B6" s="43"/>
      <c r="C6" s="43"/>
      <c r="D6" s="43"/>
      <c r="E6" s="43"/>
      <c r="F6" s="43"/>
      <c r="G6" s="44"/>
    </row>
    <row r="7" spans="1:8" ht="15" customHeight="1" x14ac:dyDescent="0.25">
      <c r="A7" s="26">
        <v>1</v>
      </c>
      <c r="B7" s="29" t="s">
        <v>16</v>
      </c>
      <c r="C7" s="14" t="s">
        <v>41</v>
      </c>
      <c r="D7" s="15">
        <f>SUM(D8:D11)</f>
        <v>99865.1</v>
      </c>
      <c r="E7" s="15">
        <f>SUM(E8:E11)</f>
        <v>0</v>
      </c>
      <c r="F7" s="16">
        <f>E7/D7*100</f>
        <v>0</v>
      </c>
      <c r="G7" s="26" t="s">
        <v>75</v>
      </c>
    </row>
    <row r="8" spans="1:8" x14ac:dyDescent="0.25">
      <c r="A8" s="27"/>
      <c r="B8" s="30"/>
      <c r="C8" s="11" t="s">
        <v>42</v>
      </c>
      <c r="D8" s="12">
        <v>0</v>
      </c>
      <c r="E8" s="12">
        <v>0</v>
      </c>
      <c r="F8" s="13">
        <v>0</v>
      </c>
      <c r="G8" s="27"/>
    </row>
    <row r="9" spans="1:8" x14ac:dyDescent="0.25">
      <c r="A9" s="27"/>
      <c r="B9" s="30"/>
      <c r="C9" s="11" t="s">
        <v>43</v>
      </c>
      <c r="D9" s="12">
        <v>21280.16</v>
      </c>
      <c r="E9" s="12">
        <v>0</v>
      </c>
      <c r="F9" s="13">
        <f t="shared" ref="F9:F10" si="0">E9/D9*100</f>
        <v>0</v>
      </c>
      <c r="G9" s="27"/>
      <c r="H9" s="1">
        <f>87.8+259.5</f>
        <v>347.3</v>
      </c>
    </row>
    <row r="10" spans="1:8" x14ac:dyDescent="0.25">
      <c r="A10" s="27"/>
      <c r="B10" s="30"/>
      <c r="C10" s="11" t="s">
        <v>44</v>
      </c>
      <c r="D10" s="12">
        <v>78584.94</v>
      </c>
      <c r="E10" s="12">
        <f>0</f>
        <v>0</v>
      </c>
      <c r="F10" s="13">
        <f t="shared" si="0"/>
        <v>0</v>
      </c>
      <c r="G10" s="27"/>
      <c r="H10" s="1">
        <f>360+12+749.5</f>
        <v>1121.5</v>
      </c>
    </row>
    <row r="11" spans="1:8" x14ac:dyDescent="0.25">
      <c r="A11" s="28"/>
      <c r="B11" s="31"/>
      <c r="C11" s="11" t="s">
        <v>45</v>
      </c>
      <c r="D11" s="12">
        <v>0</v>
      </c>
      <c r="E11" s="12">
        <v>0</v>
      </c>
      <c r="F11" s="13">
        <v>0</v>
      </c>
      <c r="G11" s="28"/>
    </row>
    <row r="12" spans="1:8" ht="15" customHeight="1" x14ac:dyDescent="0.25">
      <c r="A12" s="26">
        <f>A7+1</f>
        <v>2</v>
      </c>
      <c r="B12" s="29" t="s">
        <v>23</v>
      </c>
      <c r="C12" s="14" t="s">
        <v>41</v>
      </c>
      <c r="D12" s="15">
        <f>SUM(D13:D16)</f>
        <v>3000</v>
      </c>
      <c r="E12" s="15">
        <f>SUM(E13:E16)</f>
        <v>632</v>
      </c>
      <c r="F12" s="17">
        <f t="shared" ref="F12:F80" si="1">E12/D12*100</f>
        <v>21.066666666666666</v>
      </c>
      <c r="G12" s="26" t="s">
        <v>80</v>
      </c>
    </row>
    <row r="13" spans="1:8" x14ac:dyDescent="0.25">
      <c r="A13" s="27"/>
      <c r="B13" s="30"/>
      <c r="C13" s="11" t="s">
        <v>42</v>
      </c>
      <c r="D13" s="12">
        <v>0</v>
      </c>
      <c r="E13" s="12">
        <v>0</v>
      </c>
      <c r="F13" s="13">
        <v>0</v>
      </c>
      <c r="G13" s="27"/>
    </row>
    <row r="14" spans="1:8" x14ac:dyDescent="0.25">
      <c r="A14" s="27"/>
      <c r="B14" s="30"/>
      <c r="C14" s="11" t="s">
        <v>43</v>
      </c>
      <c r="D14" s="12">
        <f>3000*0.04</f>
        <v>120</v>
      </c>
      <c r="E14" s="12">
        <v>496</v>
      </c>
      <c r="F14" s="13">
        <f t="shared" si="1"/>
        <v>413.33333333333337</v>
      </c>
      <c r="G14" s="27"/>
    </row>
    <row r="15" spans="1:8" x14ac:dyDescent="0.25">
      <c r="A15" s="27"/>
      <c r="B15" s="30"/>
      <c r="C15" s="11" t="s">
        <v>44</v>
      </c>
      <c r="D15" s="12">
        <f>3000*0.96</f>
        <v>2880</v>
      </c>
      <c r="E15" s="12">
        <v>136</v>
      </c>
      <c r="F15" s="13">
        <f t="shared" si="1"/>
        <v>4.7222222222222223</v>
      </c>
      <c r="G15" s="27"/>
    </row>
    <row r="16" spans="1:8" x14ac:dyDescent="0.25">
      <c r="A16" s="28"/>
      <c r="B16" s="31"/>
      <c r="C16" s="11" t="s">
        <v>45</v>
      </c>
      <c r="D16" s="12">
        <v>0</v>
      </c>
      <c r="E16" s="12">
        <v>0</v>
      </c>
      <c r="F16" s="13">
        <v>0</v>
      </c>
      <c r="G16" s="28"/>
    </row>
    <row r="17" spans="1:7" x14ac:dyDescent="0.25">
      <c r="A17" s="26">
        <f>A12+1</f>
        <v>3</v>
      </c>
      <c r="B17" s="29" t="s">
        <v>18</v>
      </c>
      <c r="C17" s="11" t="s">
        <v>41</v>
      </c>
      <c r="D17" s="15">
        <f>SUM(D18:D21)</f>
        <v>96.069999999999979</v>
      </c>
      <c r="E17" s="15">
        <f>SUM(E18:E21)</f>
        <v>0</v>
      </c>
      <c r="F17" s="17">
        <f t="shared" ref="F17:F20" si="2">E17/D17*100</f>
        <v>0</v>
      </c>
      <c r="G17" s="26"/>
    </row>
    <row r="18" spans="1:7" x14ac:dyDescent="0.25">
      <c r="A18" s="27"/>
      <c r="B18" s="30"/>
      <c r="C18" s="11" t="s">
        <v>42</v>
      </c>
      <c r="D18" s="12">
        <v>0</v>
      </c>
      <c r="E18" s="12">
        <v>0</v>
      </c>
      <c r="F18" s="13">
        <v>0</v>
      </c>
      <c r="G18" s="27"/>
    </row>
    <row r="19" spans="1:7" x14ac:dyDescent="0.25">
      <c r="A19" s="27"/>
      <c r="B19" s="30"/>
      <c r="C19" s="11" t="s">
        <v>43</v>
      </c>
      <c r="D19" s="12">
        <f>(80.5+9.6+5.97)/100*4</f>
        <v>3.8427999999999995</v>
      </c>
      <c r="E19" s="12">
        <v>0</v>
      </c>
      <c r="F19" s="13">
        <f t="shared" si="2"/>
        <v>0</v>
      </c>
      <c r="G19" s="27"/>
    </row>
    <row r="20" spans="1:7" x14ac:dyDescent="0.25">
      <c r="A20" s="27"/>
      <c r="B20" s="30"/>
      <c r="C20" s="11" t="s">
        <v>44</v>
      </c>
      <c r="D20" s="12">
        <f>(80.5+9.6+5.97)/100*96</f>
        <v>92.227199999999982</v>
      </c>
      <c r="E20" s="12">
        <v>0</v>
      </c>
      <c r="F20" s="13">
        <f t="shared" si="2"/>
        <v>0</v>
      </c>
      <c r="G20" s="27"/>
    </row>
    <row r="21" spans="1:7" x14ac:dyDescent="0.25">
      <c r="A21" s="28"/>
      <c r="B21" s="31"/>
      <c r="C21" s="11" t="s">
        <v>45</v>
      </c>
      <c r="D21" s="12">
        <v>0</v>
      </c>
      <c r="E21" s="12">
        <v>0</v>
      </c>
      <c r="F21" s="13">
        <v>0</v>
      </c>
      <c r="G21" s="28"/>
    </row>
    <row r="22" spans="1:7" x14ac:dyDescent="0.25">
      <c r="A22" s="26">
        <f>A17+1</f>
        <v>4</v>
      </c>
      <c r="B22" s="29" t="s">
        <v>46</v>
      </c>
      <c r="C22" s="11" t="s">
        <v>41</v>
      </c>
      <c r="D22" s="15">
        <f>SUM(D23:D26)</f>
        <v>239</v>
      </c>
      <c r="E22" s="15">
        <f>SUM(E23:E26)</f>
        <v>0</v>
      </c>
      <c r="F22" s="17">
        <f t="shared" si="1"/>
        <v>0</v>
      </c>
      <c r="G22" s="26"/>
    </row>
    <row r="23" spans="1:7" x14ac:dyDescent="0.25">
      <c r="A23" s="27"/>
      <c r="B23" s="30"/>
      <c r="C23" s="11" t="s">
        <v>42</v>
      </c>
      <c r="D23" s="12">
        <v>0</v>
      </c>
      <c r="E23" s="12">
        <v>0</v>
      </c>
      <c r="F23" s="13">
        <v>0</v>
      </c>
      <c r="G23" s="27"/>
    </row>
    <row r="24" spans="1:7" x14ac:dyDescent="0.25">
      <c r="A24" s="27"/>
      <c r="B24" s="30"/>
      <c r="C24" s="11" t="s">
        <v>43</v>
      </c>
      <c r="D24" s="12">
        <f>239/100*4</f>
        <v>9.56</v>
      </c>
      <c r="E24" s="12">
        <v>0</v>
      </c>
      <c r="F24" s="13">
        <f t="shared" si="1"/>
        <v>0</v>
      </c>
      <c r="G24" s="27"/>
    </row>
    <row r="25" spans="1:7" x14ac:dyDescent="0.25">
      <c r="A25" s="27"/>
      <c r="B25" s="30"/>
      <c r="C25" s="11" t="s">
        <v>44</v>
      </c>
      <c r="D25" s="12">
        <f>239/100*96</f>
        <v>229.44</v>
      </c>
      <c r="E25" s="12">
        <v>0</v>
      </c>
      <c r="F25" s="13">
        <f t="shared" si="1"/>
        <v>0</v>
      </c>
      <c r="G25" s="27"/>
    </row>
    <row r="26" spans="1:7" x14ac:dyDescent="0.25">
      <c r="A26" s="28"/>
      <c r="B26" s="31"/>
      <c r="C26" s="11" t="s">
        <v>45</v>
      </c>
      <c r="D26" s="12">
        <v>0</v>
      </c>
      <c r="E26" s="12">
        <v>0</v>
      </c>
      <c r="F26" s="13">
        <v>0</v>
      </c>
      <c r="G26" s="28"/>
    </row>
    <row r="27" spans="1:7" x14ac:dyDescent="0.25">
      <c r="A27" s="26">
        <f t="shared" ref="A27" si="3">A22+1</f>
        <v>5</v>
      </c>
      <c r="B27" s="29" t="s">
        <v>47</v>
      </c>
      <c r="C27" s="11" t="s">
        <v>41</v>
      </c>
      <c r="D27" s="15">
        <f>SUM(D28:D31)</f>
        <v>1139.25</v>
      </c>
      <c r="E27" s="15">
        <f>SUM(E28:E31)</f>
        <v>0</v>
      </c>
      <c r="F27" s="17">
        <f t="shared" si="1"/>
        <v>0</v>
      </c>
      <c r="G27" s="26"/>
    </row>
    <row r="28" spans="1:7" x14ac:dyDescent="0.25">
      <c r="A28" s="27"/>
      <c r="B28" s="30"/>
      <c r="C28" s="11" t="s">
        <v>42</v>
      </c>
      <c r="D28" s="12">
        <v>0</v>
      </c>
      <c r="E28" s="12">
        <v>0</v>
      </c>
      <c r="F28" s="13">
        <v>0</v>
      </c>
      <c r="G28" s="27"/>
    </row>
    <row r="29" spans="1:7" x14ac:dyDescent="0.25">
      <c r="A29" s="27"/>
      <c r="B29" s="30"/>
      <c r="C29" s="11" t="s">
        <v>43</v>
      </c>
      <c r="D29" s="12">
        <f>1139.25/100*4</f>
        <v>45.57</v>
      </c>
      <c r="E29" s="12">
        <v>0</v>
      </c>
      <c r="F29" s="13">
        <f t="shared" si="1"/>
        <v>0</v>
      </c>
      <c r="G29" s="27"/>
    </row>
    <row r="30" spans="1:7" x14ac:dyDescent="0.25">
      <c r="A30" s="27"/>
      <c r="B30" s="30"/>
      <c r="C30" s="11" t="s">
        <v>44</v>
      </c>
      <c r="D30" s="12">
        <f>1139.25*0.96</f>
        <v>1093.68</v>
      </c>
      <c r="E30" s="12">
        <v>0</v>
      </c>
      <c r="F30" s="13">
        <f t="shared" si="1"/>
        <v>0</v>
      </c>
      <c r="G30" s="27"/>
    </row>
    <row r="31" spans="1:7" x14ac:dyDescent="0.25">
      <c r="A31" s="28"/>
      <c r="B31" s="31"/>
      <c r="C31" s="11" t="s">
        <v>45</v>
      </c>
      <c r="D31" s="12">
        <v>0</v>
      </c>
      <c r="E31" s="12">
        <v>0</v>
      </c>
      <c r="F31" s="13">
        <v>0</v>
      </c>
      <c r="G31" s="28"/>
    </row>
    <row r="32" spans="1:7" x14ac:dyDescent="0.25">
      <c r="A32" s="26">
        <f t="shared" ref="A32" si="4">A27+1</f>
        <v>6</v>
      </c>
      <c r="B32" s="29" t="s">
        <v>48</v>
      </c>
      <c r="C32" s="11" t="s">
        <v>41</v>
      </c>
      <c r="D32" s="15">
        <f>SUM(D33:D36)</f>
        <v>20869.3</v>
      </c>
      <c r="E32" s="15">
        <f>SUM(E33:E36)</f>
        <v>0</v>
      </c>
      <c r="F32" s="17">
        <f t="shared" si="1"/>
        <v>0</v>
      </c>
      <c r="G32" s="26"/>
    </row>
    <row r="33" spans="1:7" x14ac:dyDescent="0.25">
      <c r="A33" s="27"/>
      <c r="B33" s="30"/>
      <c r="C33" s="11" t="s">
        <v>42</v>
      </c>
      <c r="D33" s="12">
        <v>0</v>
      </c>
      <c r="E33" s="12">
        <v>0</v>
      </c>
      <c r="F33" s="13">
        <v>0</v>
      </c>
      <c r="G33" s="27"/>
    </row>
    <row r="34" spans="1:7" x14ac:dyDescent="0.25">
      <c r="A34" s="27"/>
      <c r="B34" s="30"/>
      <c r="C34" s="11" t="s">
        <v>43</v>
      </c>
      <c r="D34" s="12">
        <f>20869.3*0.04</f>
        <v>834.77199999999993</v>
      </c>
      <c r="E34" s="12">
        <v>0</v>
      </c>
      <c r="F34" s="13">
        <f t="shared" si="1"/>
        <v>0</v>
      </c>
      <c r="G34" s="27"/>
    </row>
    <row r="35" spans="1:7" x14ac:dyDescent="0.25">
      <c r="A35" s="27"/>
      <c r="B35" s="30"/>
      <c r="C35" s="11" t="s">
        <v>44</v>
      </c>
      <c r="D35" s="12">
        <f>20869.3*0.96</f>
        <v>20034.527999999998</v>
      </c>
      <c r="E35" s="12">
        <v>0</v>
      </c>
      <c r="F35" s="13">
        <f t="shared" si="1"/>
        <v>0</v>
      </c>
      <c r="G35" s="27"/>
    </row>
    <row r="36" spans="1:7" x14ac:dyDescent="0.25">
      <c r="A36" s="28"/>
      <c r="B36" s="31"/>
      <c r="C36" s="11" t="s">
        <v>45</v>
      </c>
      <c r="D36" s="12">
        <v>0</v>
      </c>
      <c r="E36" s="12">
        <v>0</v>
      </c>
      <c r="F36" s="13">
        <v>0</v>
      </c>
      <c r="G36" s="28"/>
    </row>
    <row r="37" spans="1:7" x14ac:dyDescent="0.25">
      <c r="A37" s="26">
        <f t="shared" ref="A37" si="5">A32+1</f>
        <v>7</v>
      </c>
      <c r="B37" s="29" t="s">
        <v>49</v>
      </c>
      <c r="C37" s="11" t="s">
        <v>41</v>
      </c>
      <c r="D37" s="15">
        <f>SUM(D38:D41)</f>
        <v>365.5</v>
      </c>
      <c r="E37" s="15">
        <f>SUM(E38:E41)</f>
        <v>0</v>
      </c>
      <c r="F37" s="17">
        <f t="shared" si="1"/>
        <v>0</v>
      </c>
      <c r="G37" s="26"/>
    </row>
    <row r="38" spans="1:7" x14ac:dyDescent="0.25">
      <c r="A38" s="27"/>
      <c r="B38" s="30"/>
      <c r="C38" s="11" t="s">
        <v>42</v>
      </c>
      <c r="D38" s="12">
        <v>0</v>
      </c>
      <c r="E38" s="12">
        <v>0</v>
      </c>
      <c r="F38" s="13">
        <v>0</v>
      </c>
      <c r="G38" s="27"/>
    </row>
    <row r="39" spans="1:7" x14ac:dyDescent="0.25">
      <c r="A39" s="27"/>
      <c r="B39" s="30"/>
      <c r="C39" s="11" t="s">
        <v>43</v>
      </c>
      <c r="D39" s="12">
        <f>365.5*0.04</f>
        <v>14.620000000000001</v>
      </c>
      <c r="E39" s="12">
        <v>0</v>
      </c>
      <c r="F39" s="13">
        <f t="shared" si="1"/>
        <v>0</v>
      </c>
      <c r="G39" s="27"/>
    </row>
    <row r="40" spans="1:7" x14ac:dyDescent="0.25">
      <c r="A40" s="27"/>
      <c r="B40" s="30"/>
      <c r="C40" s="11" t="s">
        <v>44</v>
      </c>
      <c r="D40" s="12">
        <f>365.5*0.96</f>
        <v>350.88</v>
      </c>
      <c r="E40" s="12">
        <v>0</v>
      </c>
      <c r="F40" s="13">
        <f t="shared" si="1"/>
        <v>0</v>
      </c>
      <c r="G40" s="27"/>
    </row>
    <row r="41" spans="1:7" x14ac:dyDescent="0.25">
      <c r="A41" s="28"/>
      <c r="B41" s="31"/>
      <c r="C41" s="11" t="s">
        <v>45</v>
      </c>
      <c r="D41" s="12">
        <v>0</v>
      </c>
      <c r="E41" s="12">
        <v>0</v>
      </c>
      <c r="F41" s="13">
        <v>0</v>
      </c>
      <c r="G41" s="28"/>
    </row>
    <row r="42" spans="1:7" x14ac:dyDescent="0.25">
      <c r="A42" s="26">
        <f t="shared" ref="A42" si="6">A37+1</f>
        <v>8</v>
      </c>
      <c r="B42" s="29" t="s">
        <v>50</v>
      </c>
      <c r="C42" s="11" t="s">
        <v>41</v>
      </c>
      <c r="D42" s="15">
        <f>SUM(D43:D46)</f>
        <v>260</v>
      </c>
      <c r="E42" s="15">
        <f>SUM(E43:E46)</f>
        <v>42</v>
      </c>
      <c r="F42" s="17">
        <f t="shared" si="1"/>
        <v>16.153846153846153</v>
      </c>
      <c r="G42" s="26"/>
    </row>
    <row r="43" spans="1:7" x14ac:dyDescent="0.25">
      <c r="A43" s="27"/>
      <c r="B43" s="30"/>
      <c r="C43" s="11" t="s">
        <v>42</v>
      </c>
      <c r="D43" s="12">
        <v>0</v>
      </c>
      <c r="E43" s="12">
        <v>0</v>
      </c>
      <c r="F43" s="13">
        <v>0</v>
      </c>
      <c r="G43" s="27"/>
    </row>
    <row r="44" spans="1:7" x14ac:dyDescent="0.25">
      <c r="A44" s="27"/>
      <c r="B44" s="30"/>
      <c r="C44" s="11" t="s">
        <v>43</v>
      </c>
      <c r="D44" s="12">
        <f>260*0.04</f>
        <v>10.4</v>
      </c>
      <c r="E44" s="12">
        <v>0</v>
      </c>
      <c r="F44" s="13">
        <f t="shared" si="1"/>
        <v>0</v>
      </c>
      <c r="G44" s="27"/>
    </row>
    <row r="45" spans="1:7" x14ac:dyDescent="0.25">
      <c r="A45" s="27"/>
      <c r="B45" s="30"/>
      <c r="C45" s="11" t="s">
        <v>44</v>
      </c>
      <c r="D45" s="12">
        <f>260*0.96</f>
        <v>249.6</v>
      </c>
      <c r="E45" s="12">
        <f>42</f>
        <v>42</v>
      </c>
      <c r="F45" s="13">
        <f t="shared" si="1"/>
        <v>16.826923076923077</v>
      </c>
      <c r="G45" s="27"/>
    </row>
    <row r="46" spans="1:7" x14ac:dyDescent="0.25">
      <c r="A46" s="28"/>
      <c r="B46" s="31"/>
      <c r="C46" s="11" t="s">
        <v>45</v>
      </c>
      <c r="D46" s="12">
        <v>0</v>
      </c>
      <c r="E46" s="12">
        <v>0</v>
      </c>
      <c r="F46" s="13">
        <v>0</v>
      </c>
      <c r="G46" s="28"/>
    </row>
    <row r="47" spans="1:7" x14ac:dyDescent="0.25">
      <c r="A47" s="26">
        <f t="shared" ref="A47" si="7">A42+1</f>
        <v>9</v>
      </c>
      <c r="B47" s="29" t="s">
        <v>76</v>
      </c>
      <c r="C47" s="11" t="s">
        <v>41</v>
      </c>
      <c r="D47" s="15">
        <f>SUM(D48:D51)</f>
        <v>225.99999999999997</v>
      </c>
      <c r="E47" s="15">
        <f>SUM(E48:E51)</f>
        <v>0</v>
      </c>
      <c r="F47" s="17">
        <f t="shared" si="1"/>
        <v>0</v>
      </c>
      <c r="G47" s="26"/>
    </row>
    <row r="48" spans="1:7" x14ac:dyDescent="0.25">
      <c r="A48" s="27"/>
      <c r="B48" s="30"/>
      <c r="C48" s="11" t="s">
        <v>42</v>
      </c>
      <c r="D48" s="12">
        <v>0</v>
      </c>
      <c r="E48" s="12">
        <v>0</v>
      </c>
      <c r="F48" s="13">
        <v>0</v>
      </c>
      <c r="G48" s="27"/>
    </row>
    <row r="49" spans="1:7" x14ac:dyDescent="0.25">
      <c r="A49" s="27"/>
      <c r="B49" s="30"/>
      <c r="C49" s="11" t="s">
        <v>43</v>
      </c>
      <c r="D49" s="12">
        <f>226*0.04</f>
        <v>9.0400000000000009</v>
      </c>
      <c r="E49" s="12">
        <v>0</v>
      </c>
      <c r="F49" s="13">
        <f t="shared" si="1"/>
        <v>0</v>
      </c>
      <c r="G49" s="27"/>
    </row>
    <row r="50" spans="1:7" x14ac:dyDescent="0.25">
      <c r="A50" s="27"/>
      <c r="B50" s="30"/>
      <c r="C50" s="11" t="s">
        <v>44</v>
      </c>
      <c r="D50" s="12">
        <f>226*0.96</f>
        <v>216.95999999999998</v>
      </c>
      <c r="E50" s="12">
        <v>0</v>
      </c>
      <c r="F50" s="13">
        <f t="shared" si="1"/>
        <v>0</v>
      </c>
      <c r="G50" s="27"/>
    </row>
    <row r="51" spans="1:7" x14ac:dyDescent="0.25">
      <c r="A51" s="28"/>
      <c r="B51" s="31"/>
      <c r="C51" s="11" t="s">
        <v>45</v>
      </c>
      <c r="D51" s="12">
        <v>0</v>
      </c>
      <c r="E51" s="12">
        <v>0</v>
      </c>
      <c r="F51" s="13">
        <v>0</v>
      </c>
      <c r="G51" s="28"/>
    </row>
    <row r="52" spans="1:7" ht="15" customHeight="1" x14ac:dyDescent="0.25">
      <c r="A52" s="35">
        <f t="shared" ref="A52" si="8">A47+1</f>
        <v>10</v>
      </c>
      <c r="B52" s="29" t="s">
        <v>77</v>
      </c>
      <c r="C52" s="11" t="s">
        <v>41</v>
      </c>
      <c r="D52" s="15">
        <f>SUM(D53:D56)</f>
        <v>100</v>
      </c>
      <c r="E52" s="15">
        <f>SUM(E53:E56)</f>
        <v>0</v>
      </c>
      <c r="F52" s="17">
        <f t="shared" si="1"/>
        <v>0</v>
      </c>
      <c r="G52" s="26"/>
    </row>
    <row r="53" spans="1:7" x14ac:dyDescent="0.25">
      <c r="A53" s="36"/>
      <c r="B53" s="30"/>
      <c r="C53" s="11" t="s">
        <v>42</v>
      </c>
      <c r="D53" s="12">
        <v>0</v>
      </c>
      <c r="E53" s="12">
        <v>0</v>
      </c>
      <c r="F53" s="13">
        <v>0</v>
      </c>
      <c r="G53" s="27"/>
    </row>
    <row r="54" spans="1:7" x14ac:dyDescent="0.25">
      <c r="A54" s="36"/>
      <c r="B54" s="30"/>
      <c r="C54" s="11" t="s">
        <v>43</v>
      </c>
      <c r="D54" s="12">
        <f>100*0.04</f>
        <v>4</v>
      </c>
      <c r="E54" s="12">
        <v>0</v>
      </c>
      <c r="F54" s="13">
        <f t="shared" si="1"/>
        <v>0</v>
      </c>
      <c r="G54" s="27"/>
    </row>
    <row r="55" spans="1:7" x14ac:dyDescent="0.25">
      <c r="A55" s="36"/>
      <c r="B55" s="30"/>
      <c r="C55" s="11" t="s">
        <v>44</v>
      </c>
      <c r="D55" s="12">
        <f>100*0.96</f>
        <v>96</v>
      </c>
      <c r="E55" s="12">
        <v>0</v>
      </c>
      <c r="F55" s="13">
        <f t="shared" si="1"/>
        <v>0</v>
      </c>
      <c r="G55" s="27"/>
    </row>
    <row r="56" spans="1:7" x14ac:dyDescent="0.25">
      <c r="A56" s="37"/>
      <c r="B56" s="31"/>
      <c r="C56" s="11" t="s">
        <v>45</v>
      </c>
      <c r="D56" s="12">
        <v>0</v>
      </c>
      <c r="E56" s="12">
        <v>0</v>
      </c>
      <c r="F56" s="13">
        <v>0</v>
      </c>
      <c r="G56" s="28"/>
    </row>
    <row r="57" spans="1:7" x14ac:dyDescent="0.25">
      <c r="A57" s="26">
        <f t="shared" ref="A57" si="9">A52+1</f>
        <v>11</v>
      </c>
      <c r="B57" s="29" t="s">
        <v>17</v>
      </c>
      <c r="C57" s="11" t="s">
        <v>41</v>
      </c>
      <c r="D57" s="15">
        <f>SUM(D58:D61)</f>
        <v>197.99999999999997</v>
      </c>
      <c r="E57" s="15">
        <f>SUM(E58:E61)</f>
        <v>0</v>
      </c>
      <c r="F57" s="17">
        <f t="shared" si="1"/>
        <v>0</v>
      </c>
      <c r="G57" s="26"/>
    </row>
    <row r="58" spans="1:7" x14ac:dyDescent="0.25">
      <c r="A58" s="27"/>
      <c r="B58" s="30"/>
      <c r="C58" s="11" t="s">
        <v>42</v>
      </c>
      <c r="D58" s="12">
        <v>0</v>
      </c>
      <c r="E58" s="12">
        <v>0</v>
      </c>
      <c r="F58" s="13">
        <v>0</v>
      </c>
      <c r="G58" s="27"/>
    </row>
    <row r="59" spans="1:7" x14ac:dyDescent="0.25">
      <c r="A59" s="27"/>
      <c r="B59" s="30"/>
      <c r="C59" s="11" t="s">
        <v>43</v>
      </c>
      <c r="D59" s="12">
        <f>198*0.04</f>
        <v>7.92</v>
      </c>
      <c r="E59" s="12">
        <v>0</v>
      </c>
      <c r="F59" s="13">
        <f t="shared" si="1"/>
        <v>0</v>
      </c>
      <c r="G59" s="27"/>
    </row>
    <row r="60" spans="1:7" x14ac:dyDescent="0.25">
      <c r="A60" s="27"/>
      <c r="B60" s="30"/>
      <c r="C60" s="11" t="s">
        <v>44</v>
      </c>
      <c r="D60" s="12">
        <f>198*0.96</f>
        <v>190.07999999999998</v>
      </c>
      <c r="E60" s="12">
        <v>0</v>
      </c>
      <c r="F60" s="13">
        <f t="shared" si="1"/>
        <v>0</v>
      </c>
      <c r="G60" s="27"/>
    </row>
    <row r="61" spans="1:7" x14ac:dyDescent="0.25">
      <c r="A61" s="28"/>
      <c r="B61" s="31"/>
      <c r="C61" s="11" t="s">
        <v>45</v>
      </c>
      <c r="D61" s="12">
        <v>0</v>
      </c>
      <c r="E61" s="12">
        <v>0</v>
      </c>
      <c r="F61" s="13">
        <v>0</v>
      </c>
      <c r="G61" s="28"/>
    </row>
    <row r="62" spans="1:7" ht="15" customHeight="1" x14ac:dyDescent="0.25">
      <c r="A62" s="26">
        <f t="shared" ref="A62" si="10">A57+1</f>
        <v>12</v>
      </c>
      <c r="B62" s="29" t="s">
        <v>51</v>
      </c>
      <c r="C62" s="11" t="s">
        <v>41</v>
      </c>
      <c r="D62" s="15">
        <f>SUM(D63:D66)</f>
        <v>190.5</v>
      </c>
      <c r="E62" s="15">
        <f>SUM(E63:E66)</f>
        <v>0</v>
      </c>
      <c r="F62" s="17">
        <f t="shared" si="1"/>
        <v>0</v>
      </c>
      <c r="G62" s="26"/>
    </row>
    <row r="63" spans="1:7" x14ac:dyDescent="0.25">
      <c r="A63" s="27"/>
      <c r="B63" s="30"/>
      <c r="C63" s="11" t="s">
        <v>42</v>
      </c>
      <c r="D63" s="12">
        <v>0</v>
      </c>
      <c r="E63" s="12">
        <v>0</v>
      </c>
      <c r="F63" s="13">
        <v>0</v>
      </c>
      <c r="G63" s="27"/>
    </row>
    <row r="64" spans="1:7" x14ac:dyDescent="0.25">
      <c r="A64" s="27"/>
      <c r="B64" s="30"/>
      <c r="C64" s="11" t="s">
        <v>43</v>
      </c>
      <c r="D64" s="12">
        <f>190.5*0.04</f>
        <v>7.62</v>
      </c>
      <c r="E64" s="12">
        <v>0</v>
      </c>
      <c r="F64" s="13">
        <f t="shared" si="1"/>
        <v>0</v>
      </c>
      <c r="G64" s="27"/>
    </row>
    <row r="65" spans="1:7" x14ac:dyDescent="0.25">
      <c r="A65" s="27"/>
      <c r="B65" s="30"/>
      <c r="C65" s="11" t="s">
        <v>44</v>
      </c>
      <c r="D65" s="12">
        <f>190.5*0.96</f>
        <v>182.88</v>
      </c>
      <c r="E65" s="12">
        <v>0</v>
      </c>
      <c r="F65" s="13">
        <f t="shared" si="1"/>
        <v>0</v>
      </c>
      <c r="G65" s="27"/>
    </row>
    <row r="66" spans="1:7" x14ac:dyDescent="0.25">
      <c r="A66" s="28"/>
      <c r="B66" s="31"/>
      <c r="C66" s="11" t="s">
        <v>45</v>
      </c>
      <c r="D66" s="12">
        <v>0</v>
      </c>
      <c r="E66" s="12">
        <v>0</v>
      </c>
      <c r="F66" s="13">
        <v>0</v>
      </c>
      <c r="G66" s="28"/>
    </row>
    <row r="67" spans="1:7" x14ac:dyDescent="0.25">
      <c r="A67" s="26">
        <f t="shared" ref="A67" si="11">A62+1</f>
        <v>13</v>
      </c>
      <c r="B67" s="29" t="s">
        <v>52</v>
      </c>
      <c r="C67" s="11" t="s">
        <v>41</v>
      </c>
      <c r="D67" s="15">
        <f>SUM(D68:D71)</f>
        <v>375</v>
      </c>
      <c r="E67" s="15">
        <f>SUM(E68:E71)</f>
        <v>0</v>
      </c>
      <c r="F67" s="17">
        <f t="shared" si="1"/>
        <v>0</v>
      </c>
      <c r="G67" s="26"/>
    </row>
    <row r="68" spans="1:7" x14ac:dyDescent="0.25">
      <c r="A68" s="27"/>
      <c r="B68" s="30"/>
      <c r="C68" s="11" t="s">
        <v>42</v>
      </c>
      <c r="D68" s="12">
        <v>0</v>
      </c>
      <c r="E68" s="12">
        <v>0</v>
      </c>
      <c r="F68" s="13">
        <v>0</v>
      </c>
      <c r="G68" s="27"/>
    </row>
    <row r="69" spans="1:7" x14ac:dyDescent="0.25">
      <c r="A69" s="27"/>
      <c r="B69" s="30"/>
      <c r="C69" s="11" t="s">
        <v>43</v>
      </c>
      <c r="D69" s="12">
        <f>375*0.04</f>
        <v>15</v>
      </c>
      <c r="E69" s="12">
        <v>0</v>
      </c>
      <c r="F69" s="13">
        <f t="shared" si="1"/>
        <v>0</v>
      </c>
      <c r="G69" s="27"/>
    </row>
    <row r="70" spans="1:7" x14ac:dyDescent="0.25">
      <c r="A70" s="27"/>
      <c r="B70" s="30"/>
      <c r="C70" s="11" t="s">
        <v>44</v>
      </c>
      <c r="D70" s="12">
        <f>375*0.96</f>
        <v>360</v>
      </c>
      <c r="E70" s="12">
        <v>0</v>
      </c>
      <c r="F70" s="13">
        <f t="shared" si="1"/>
        <v>0</v>
      </c>
      <c r="G70" s="27"/>
    </row>
    <row r="71" spans="1:7" x14ac:dyDescent="0.25">
      <c r="A71" s="28"/>
      <c r="B71" s="31"/>
      <c r="C71" s="11" t="s">
        <v>45</v>
      </c>
      <c r="D71" s="12">
        <v>0</v>
      </c>
      <c r="E71" s="12">
        <v>0</v>
      </c>
      <c r="F71" s="13">
        <v>0</v>
      </c>
      <c r="G71" s="28"/>
    </row>
    <row r="72" spans="1:7" x14ac:dyDescent="0.25">
      <c r="A72" s="26">
        <f t="shared" ref="A72" si="12">A67+1</f>
        <v>14</v>
      </c>
      <c r="B72" s="29" t="s">
        <v>24</v>
      </c>
      <c r="C72" s="11" t="s">
        <v>41</v>
      </c>
      <c r="D72" s="15">
        <f>SUM(D73:D76)</f>
        <v>2380.1999999999998</v>
      </c>
      <c r="E72" s="15">
        <f>SUM(E73:E76)</f>
        <v>0</v>
      </c>
      <c r="F72" s="17">
        <f t="shared" si="1"/>
        <v>0</v>
      </c>
      <c r="G72" s="26"/>
    </row>
    <row r="73" spans="1:7" x14ac:dyDescent="0.25">
      <c r="A73" s="27"/>
      <c r="B73" s="30"/>
      <c r="C73" s="11" t="s">
        <v>42</v>
      </c>
      <c r="D73" s="12">
        <v>0</v>
      </c>
      <c r="E73" s="12">
        <v>0</v>
      </c>
      <c r="F73" s="13">
        <v>0</v>
      </c>
      <c r="G73" s="27"/>
    </row>
    <row r="74" spans="1:7" x14ac:dyDescent="0.25">
      <c r="A74" s="27"/>
      <c r="B74" s="30"/>
      <c r="C74" s="11" t="s">
        <v>43</v>
      </c>
      <c r="D74" s="12">
        <f>2380.2*0.04</f>
        <v>95.207999999999998</v>
      </c>
      <c r="E74" s="12">
        <v>0</v>
      </c>
      <c r="F74" s="13">
        <f t="shared" si="1"/>
        <v>0</v>
      </c>
      <c r="G74" s="27"/>
    </row>
    <row r="75" spans="1:7" x14ac:dyDescent="0.25">
      <c r="A75" s="27"/>
      <c r="B75" s="30"/>
      <c r="C75" s="11" t="s">
        <v>44</v>
      </c>
      <c r="D75" s="12">
        <f>2380.2*0.96</f>
        <v>2284.9919999999997</v>
      </c>
      <c r="E75" s="12">
        <v>0</v>
      </c>
      <c r="F75" s="13">
        <f t="shared" si="1"/>
        <v>0</v>
      </c>
      <c r="G75" s="27"/>
    </row>
    <row r="76" spans="1:7" x14ac:dyDescent="0.25">
      <c r="A76" s="28"/>
      <c r="B76" s="31"/>
      <c r="C76" s="11" t="s">
        <v>45</v>
      </c>
      <c r="D76" s="12">
        <v>0</v>
      </c>
      <c r="E76" s="12">
        <v>0</v>
      </c>
      <c r="F76" s="13">
        <v>0</v>
      </c>
      <c r="G76" s="28"/>
    </row>
    <row r="77" spans="1:7" ht="15.75" customHeight="1" x14ac:dyDescent="0.25">
      <c r="A77" s="35">
        <f t="shared" ref="A77" si="13">A72+1</f>
        <v>15</v>
      </c>
      <c r="B77" s="29" t="s">
        <v>78</v>
      </c>
      <c r="C77" s="11" t="s">
        <v>41</v>
      </c>
      <c r="D77" s="15">
        <f>SUM(D78:D81)</f>
        <v>4083</v>
      </c>
      <c r="E77" s="15">
        <f>SUM(E78:E81)</f>
        <v>410.5</v>
      </c>
      <c r="F77" s="17">
        <f t="shared" si="1"/>
        <v>10.053881949546902</v>
      </c>
      <c r="G77" s="26" t="s">
        <v>81</v>
      </c>
    </row>
    <row r="78" spans="1:7" x14ac:dyDescent="0.25">
      <c r="A78" s="36"/>
      <c r="B78" s="30"/>
      <c r="C78" s="11" t="s">
        <v>42</v>
      </c>
      <c r="D78" s="12">
        <v>0</v>
      </c>
      <c r="E78" s="12">
        <v>0</v>
      </c>
      <c r="F78" s="13">
        <v>0</v>
      </c>
      <c r="G78" s="27"/>
    </row>
    <row r="79" spans="1:7" x14ac:dyDescent="0.25">
      <c r="A79" s="36"/>
      <c r="B79" s="30"/>
      <c r="C79" s="11" t="s">
        <v>43</v>
      </c>
      <c r="D79" s="12">
        <f>4083*0.04</f>
        <v>163.32</v>
      </c>
      <c r="E79" s="12">
        <v>0</v>
      </c>
      <c r="F79" s="13">
        <f t="shared" si="1"/>
        <v>0</v>
      </c>
      <c r="G79" s="27"/>
    </row>
    <row r="80" spans="1:7" x14ac:dyDescent="0.25">
      <c r="A80" s="36"/>
      <c r="B80" s="30"/>
      <c r="C80" s="11" t="s">
        <v>44</v>
      </c>
      <c r="D80" s="12">
        <f>4083*0.96</f>
        <v>3919.68</v>
      </c>
      <c r="E80" s="12">
        <v>410.5</v>
      </c>
      <c r="F80" s="13">
        <f t="shared" si="1"/>
        <v>10.47279369744469</v>
      </c>
      <c r="G80" s="27"/>
    </row>
    <row r="81" spans="1:8" x14ac:dyDescent="0.25">
      <c r="A81" s="37"/>
      <c r="B81" s="31"/>
      <c r="C81" s="11" t="s">
        <v>45</v>
      </c>
      <c r="D81" s="12">
        <v>0</v>
      </c>
      <c r="E81" s="12">
        <v>0</v>
      </c>
      <c r="F81" s="13">
        <v>0</v>
      </c>
      <c r="G81" s="28"/>
    </row>
    <row r="82" spans="1:8" x14ac:dyDescent="0.25">
      <c r="A82" s="26">
        <f>A77+1</f>
        <v>16</v>
      </c>
      <c r="B82" s="29" t="s">
        <v>53</v>
      </c>
      <c r="C82" s="11" t="s">
        <v>41</v>
      </c>
      <c r="D82" s="15">
        <f>SUM(D83:D86)</f>
        <v>14.999999999999998</v>
      </c>
      <c r="E82" s="15">
        <f>SUM(E83:E86)</f>
        <v>0</v>
      </c>
      <c r="F82" s="17">
        <f t="shared" ref="F82:F140" si="14">E82/D82*100</f>
        <v>0</v>
      </c>
      <c r="G82" s="26"/>
    </row>
    <row r="83" spans="1:8" x14ac:dyDescent="0.25">
      <c r="A83" s="27"/>
      <c r="B83" s="30"/>
      <c r="C83" s="11" t="s">
        <v>42</v>
      </c>
      <c r="D83" s="12">
        <v>0</v>
      </c>
      <c r="E83" s="12">
        <v>0</v>
      </c>
      <c r="F83" s="13">
        <v>0</v>
      </c>
      <c r="G83" s="27"/>
    </row>
    <row r="84" spans="1:8" x14ac:dyDescent="0.25">
      <c r="A84" s="27"/>
      <c r="B84" s="30"/>
      <c r="C84" s="11" t="s">
        <v>43</v>
      </c>
      <c r="D84" s="12">
        <f>15*0.04</f>
        <v>0.6</v>
      </c>
      <c r="E84" s="12">
        <v>0</v>
      </c>
      <c r="F84" s="13">
        <f t="shared" si="14"/>
        <v>0</v>
      </c>
      <c r="G84" s="27"/>
    </row>
    <row r="85" spans="1:8" x14ac:dyDescent="0.25">
      <c r="A85" s="27"/>
      <c r="B85" s="30"/>
      <c r="C85" s="11" t="s">
        <v>44</v>
      </c>
      <c r="D85" s="12">
        <f>15*0.96</f>
        <v>14.399999999999999</v>
      </c>
      <c r="E85" s="12">
        <v>0</v>
      </c>
      <c r="F85" s="13">
        <f t="shared" si="14"/>
        <v>0</v>
      </c>
      <c r="G85" s="27"/>
    </row>
    <row r="86" spans="1:8" x14ac:dyDescent="0.25">
      <c r="A86" s="28"/>
      <c r="B86" s="31"/>
      <c r="C86" s="11" t="s">
        <v>45</v>
      </c>
      <c r="D86" s="12">
        <v>0</v>
      </c>
      <c r="E86" s="12">
        <v>0</v>
      </c>
      <c r="F86" s="13">
        <v>0</v>
      </c>
      <c r="G86" s="28"/>
      <c r="H86" s="1">
        <f>10</f>
        <v>10</v>
      </c>
    </row>
    <row r="87" spans="1:8" x14ac:dyDescent="0.25">
      <c r="A87" s="26">
        <f t="shared" ref="A87" si="15">A82+1</f>
        <v>17</v>
      </c>
      <c r="B87" s="29" t="s">
        <v>25</v>
      </c>
      <c r="C87" s="11" t="s">
        <v>41</v>
      </c>
      <c r="D87" s="15">
        <f>SUM(D88:D91)</f>
        <v>2332.5</v>
      </c>
      <c r="E87" s="15">
        <f>SUM(E88:E91)</f>
        <v>14.9</v>
      </c>
      <c r="F87" s="17">
        <f t="shared" si="14"/>
        <v>0.6387995712754555</v>
      </c>
      <c r="G87" s="26"/>
    </row>
    <row r="88" spans="1:8" x14ac:dyDescent="0.25">
      <c r="A88" s="27"/>
      <c r="B88" s="30"/>
      <c r="C88" s="11" t="s">
        <v>42</v>
      </c>
      <c r="D88" s="12">
        <v>0</v>
      </c>
      <c r="E88" s="12">
        <v>0</v>
      </c>
      <c r="F88" s="13">
        <v>0</v>
      </c>
      <c r="G88" s="27"/>
    </row>
    <row r="89" spans="1:8" x14ac:dyDescent="0.25">
      <c r="A89" s="27"/>
      <c r="B89" s="30"/>
      <c r="C89" s="11" t="s">
        <v>43</v>
      </c>
      <c r="D89" s="12">
        <f>2332.5*0.04</f>
        <v>93.3</v>
      </c>
      <c r="E89" s="12">
        <v>0</v>
      </c>
      <c r="F89" s="13">
        <f t="shared" si="14"/>
        <v>0</v>
      </c>
      <c r="G89" s="27"/>
    </row>
    <row r="90" spans="1:8" x14ac:dyDescent="0.25">
      <c r="A90" s="27"/>
      <c r="B90" s="30"/>
      <c r="C90" s="11" t="s">
        <v>44</v>
      </c>
      <c r="D90" s="12">
        <f>2332.5*0.96</f>
        <v>2239.1999999999998</v>
      </c>
      <c r="E90" s="12">
        <v>14.9</v>
      </c>
      <c r="F90" s="13">
        <f t="shared" si="14"/>
        <v>0.66541622007859957</v>
      </c>
      <c r="G90" s="27"/>
    </row>
    <row r="91" spans="1:8" x14ac:dyDescent="0.25">
      <c r="A91" s="28"/>
      <c r="B91" s="31"/>
      <c r="C91" s="11" t="s">
        <v>45</v>
      </c>
      <c r="D91" s="12">
        <v>0</v>
      </c>
      <c r="E91" s="12">
        <v>0</v>
      </c>
      <c r="F91" s="13">
        <v>0</v>
      </c>
      <c r="G91" s="28"/>
      <c r="H91" s="1">
        <f>15</f>
        <v>15</v>
      </c>
    </row>
    <row r="92" spans="1:8" ht="15" customHeight="1" x14ac:dyDescent="0.25">
      <c r="A92" s="26">
        <f t="shared" ref="A92" si="16">A87+1</f>
        <v>18</v>
      </c>
      <c r="B92" s="29" t="s">
        <v>26</v>
      </c>
      <c r="C92" s="11" t="s">
        <v>41</v>
      </c>
      <c r="D92" s="15">
        <f>SUM(D93:D96)</f>
        <v>2978.8</v>
      </c>
      <c r="E92" s="15">
        <f>SUM(E93:E96)</f>
        <v>0</v>
      </c>
      <c r="F92" s="17">
        <f t="shared" si="14"/>
        <v>0</v>
      </c>
      <c r="G92" s="26"/>
    </row>
    <row r="93" spans="1:8" x14ac:dyDescent="0.25">
      <c r="A93" s="27"/>
      <c r="B93" s="30"/>
      <c r="C93" s="11" t="s">
        <v>42</v>
      </c>
      <c r="D93" s="12">
        <v>0</v>
      </c>
      <c r="E93" s="12">
        <v>0</v>
      </c>
      <c r="F93" s="13">
        <v>0</v>
      </c>
      <c r="G93" s="27"/>
    </row>
    <row r="94" spans="1:8" x14ac:dyDescent="0.25">
      <c r="A94" s="27"/>
      <c r="B94" s="30"/>
      <c r="C94" s="11" t="s">
        <v>43</v>
      </c>
      <c r="D94" s="12">
        <f>2978.8*0.04</f>
        <v>119.15200000000002</v>
      </c>
      <c r="E94" s="12">
        <v>0</v>
      </c>
      <c r="F94" s="13">
        <f t="shared" si="14"/>
        <v>0</v>
      </c>
      <c r="G94" s="27"/>
    </row>
    <row r="95" spans="1:8" x14ac:dyDescent="0.25">
      <c r="A95" s="27"/>
      <c r="B95" s="30"/>
      <c r="C95" s="11" t="s">
        <v>44</v>
      </c>
      <c r="D95" s="12">
        <f>2978.8*0.96</f>
        <v>2859.6480000000001</v>
      </c>
      <c r="E95" s="12">
        <v>0</v>
      </c>
      <c r="F95" s="13">
        <f t="shared" si="14"/>
        <v>0</v>
      </c>
      <c r="G95" s="27"/>
      <c r="H95" s="1">
        <f>1</f>
        <v>1</v>
      </c>
    </row>
    <row r="96" spans="1:8" x14ac:dyDescent="0.25">
      <c r="A96" s="28"/>
      <c r="B96" s="31"/>
      <c r="C96" s="11" t="s">
        <v>45</v>
      </c>
      <c r="D96" s="12">
        <v>0</v>
      </c>
      <c r="E96" s="12">
        <v>0</v>
      </c>
      <c r="F96" s="13">
        <v>0</v>
      </c>
      <c r="G96" s="28"/>
      <c r="H96" s="1">
        <f>3.5</f>
        <v>3.5</v>
      </c>
    </row>
    <row r="97" spans="1:8" x14ac:dyDescent="0.25">
      <c r="A97" s="26">
        <f t="shared" ref="A97" si="17">A92+1</f>
        <v>19</v>
      </c>
      <c r="B97" s="29" t="s">
        <v>54</v>
      </c>
      <c r="C97" s="11" t="s">
        <v>41</v>
      </c>
      <c r="D97" s="15">
        <f>SUM(D98:D101)</f>
        <v>80</v>
      </c>
      <c r="E97" s="15">
        <f>SUM(E98:E101)</f>
        <v>0</v>
      </c>
      <c r="F97" s="17">
        <f t="shared" si="14"/>
        <v>0</v>
      </c>
      <c r="G97" s="26"/>
    </row>
    <row r="98" spans="1:8" x14ac:dyDescent="0.25">
      <c r="A98" s="27"/>
      <c r="B98" s="30"/>
      <c r="C98" s="11" t="s">
        <v>42</v>
      </c>
      <c r="D98" s="12">
        <v>0</v>
      </c>
      <c r="E98" s="12">
        <v>0</v>
      </c>
      <c r="F98" s="13">
        <v>0</v>
      </c>
      <c r="G98" s="27"/>
    </row>
    <row r="99" spans="1:8" x14ac:dyDescent="0.25">
      <c r="A99" s="27"/>
      <c r="B99" s="30"/>
      <c r="C99" s="11" t="s">
        <v>43</v>
      </c>
      <c r="D99" s="12">
        <f>80*0.04</f>
        <v>3.2</v>
      </c>
      <c r="E99" s="12">
        <v>0</v>
      </c>
      <c r="F99" s="13">
        <f t="shared" si="14"/>
        <v>0</v>
      </c>
      <c r="G99" s="27"/>
    </row>
    <row r="100" spans="1:8" x14ac:dyDescent="0.25">
      <c r="A100" s="27"/>
      <c r="B100" s="30"/>
      <c r="C100" s="11" t="s">
        <v>44</v>
      </c>
      <c r="D100" s="12">
        <f>80*0.96</f>
        <v>76.8</v>
      </c>
      <c r="E100" s="12">
        <v>0</v>
      </c>
      <c r="F100" s="13">
        <f t="shared" si="14"/>
        <v>0</v>
      </c>
      <c r="G100" s="27"/>
    </row>
    <row r="101" spans="1:8" x14ac:dyDescent="0.25">
      <c r="A101" s="28"/>
      <c r="B101" s="31"/>
      <c r="C101" s="11" t="s">
        <v>45</v>
      </c>
      <c r="D101" s="12">
        <v>0</v>
      </c>
      <c r="E101" s="12">
        <v>0</v>
      </c>
      <c r="F101" s="13">
        <v>0</v>
      </c>
      <c r="G101" s="28"/>
    </row>
    <row r="102" spans="1:8" x14ac:dyDescent="0.25">
      <c r="A102" s="26">
        <f t="shared" ref="A102" si="18">A97+1</f>
        <v>20</v>
      </c>
      <c r="B102" s="29" t="s">
        <v>55</v>
      </c>
      <c r="C102" s="11" t="s">
        <v>41</v>
      </c>
      <c r="D102" s="15">
        <f>SUM(D103:D106)</f>
        <v>12067.42</v>
      </c>
      <c r="E102" s="15">
        <f>SUM(E103:E106)</f>
        <v>17.14</v>
      </c>
      <c r="F102" s="17">
        <f t="shared" si="14"/>
        <v>0.14203533149587899</v>
      </c>
      <c r="G102" s="26"/>
    </row>
    <row r="103" spans="1:8" x14ac:dyDescent="0.25">
      <c r="A103" s="27"/>
      <c r="B103" s="30"/>
      <c r="C103" s="11" t="s">
        <v>42</v>
      </c>
      <c r="D103" s="12">
        <v>0</v>
      </c>
      <c r="E103" s="12">
        <v>0</v>
      </c>
      <c r="F103" s="13">
        <v>0</v>
      </c>
      <c r="G103" s="27"/>
    </row>
    <row r="104" spans="1:8" x14ac:dyDescent="0.25">
      <c r="A104" s="27"/>
      <c r="B104" s="30"/>
      <c r="C104" s="11" t="s">
        <v>43</v>
      </c>
      <c r="D104" s="12">
        <f>12067.42*0.04</f>
        <v>482.6968</v>
      </c>
      <c r="E104" s="12">
        <v>0</v>
      </c>
      <c r="F104" s="13">
        <f t="shared" si="14"/>
        <v>0</v>
      </c>
      <c r="G104" s="27"/>
    </row>
    <row r="105" spans="1:8" x14ac:dyDescent="0.25">
      <c r="A105" s="27"/>
      <c r="B105" s="30"/>
      <c r="C105" s="11" t="s">
        <v>44</v>
      </c>
      <c r="D105" s="12">
        <f>12067.42*0.96</f>
        <v>11584.7232</v>
      </c>
      <c r="E105" s="12">
        <f>10+7.14</f>
        <v>17.14</v>
      </c>
      <c r="F105" s="13">
        <f>E105/D105*100</f>
        <v>0.14795347030820727</v>
      </c>
      <c r="G105" s="27"/>
      <c r="H105" s="1">
        <f>32+21</f>
        <v>53</v>
      </c>
    </row>
    <row r="106" spans="1:8" x14ac:dyDescent="0.25">
      <c r="A106" s="28"/>
      <c r="B106" s="31"/>
      <c r="C106" s="11" t="s">
        <v>45</v>
      </c>
      <c r="D106" s="12">
        <v>0</v>
      </c>
      <c r="E106" s="12">
        <v>0</v>
      </c>
      <c r="F106" s="13">
        <v>0</v>
      </c>
      <c r="G106" s="28"/>
    </row>
    <row r="107" spans="1:8" x14ac:dyDescent="0.25">
      <c r="A107" s="26">
        <f>A102+1</f>
        <v>21</v>
      </c>
      <c r="B107" s="29" t="s">
        <v>56</v>
      </c>
      <c r="C107" s="11" t="s">
        <v>41</v>
      </c>
      <c r="D107" s="15">
        <f>SUM(D108:D111)</f>
        <v>449.8</v>
      </c>
      <c r="E107" s="15">
        <f>SUM(E108:E111)</f>
        <v>74.739999999999995</v>
      </c>
      <c r="F107" s="17">
        <f t="shared" si="14"/>
        <v>16.61627389951089</v>
      </c>
      <c r="G107" s="26"/>
    </row>
    <row r="108" spans="1:8" x14ac:dyDescent="0.25">
      <c r="A108" s="27"/>
      <c r="B108" s="30"/>
      <c r="C108" s="11" t="s">
        <v>42</v>
      </c>
      <c r="D108" s="12">
        <v>0</v>
      </c>
      <c r="E108" s="12">
        <v>0</v>
      </c>
      <c r="F108" s="13">
        <v>0</v>
      </c>
      <c r="G108" s="27"/>
    </row>
    <row r="109" spans="1:8" x14ac:dyDescent="0.25">
      <c r="A109" s="27"/>
      <c r="B109" s="30"/>
      <c r="C109" s="11" t="s">
        <v>43</v>
      </c>
      <c r="D109" s="12">
        <f>449.8*0.04</f>
        <v>17.992000000000001</v>
      </c>
      <c r="E109" s="12">
        <v>0</v>
      </c>
      <c r="F109" s="13">
        <f t="shared" si="14"/>
        <v>0</v>
      </c>
      <c r="G109" s="27"/>
      <c r="H109" s="1">
        <f>16</f>
        <v>16</v>
      </c>
    </row>
    <row r="110" spans="1:8" x14ac:dyDescent="0.25">
      <c r="A110" s="27"/>
      <c r="B110" s="30"/>
      <c r="C110" s="11" t="s">
        <v>44</v>
      </c>
      <c r="D110" s="12">
        <f>449.8*0.96</f>
        <v>431.80799999999999</v>
      </c>
      <c r="E110" s="12">
        <f>13.44+3.3+3+55</f>
        <v>74.739999999999995</v>
      </c>
      <c r="F110" s="13">
        <f t="shared" si="14"/>
        <v>17.308618645323847</v>
      </c>
      <c r="G110" s="27"/>
      <c r="H110" s="1">
        <f>5+31.6+98.6+10.5+4.1+11.4</f>
        <v>161.19999999999999</v>
      </c>
    </row>
    <row r="111" spans="1:8" x14ac:dyDescent="0.25">
      <c r="A111" s="28"/>
      <c r="B111" s="31"/>
      <c r="C111" s="11" t="s">
        <v>45</v>
      </c>
      <c r="D111" s="12">
        <v>0</v>
      </c>
      <c r="E111" s="12">
        <v>0</v>
      </c>
      <c r="F111" s="13">
        <v>0</v>
      </c>
      <c r="G111" s="28"/>
      <c r="H111" s="1">
        <f>2.5</f>
        <v>2.5</v>
      </c>
    </row>
    <row r="112" spans="1:8" x14ac:dyDescent="0.25">
      <c r="A112" s="26">
        <f t="shared" ref="A112" si="19">A107+1</f>
        <v>22</v>
      </c>
      <c r="B112" s="29" t="s">
        <v>57</v>
      </c>
      <c r="C112" s="11" t="s">
        <v>41</v>
      </c>
      <c r="D112" s="15">
        <f>SUM(D113:D116)</f>
        <v>5</v>
      </c>
      <c r="E112" s="15">
        <f>SUM(E113:E116)</f>
        <v>0</v>
      </c>
      <c r="F112" s="17">
        <f t="shared" si="14"/>
        <v>0</v>
      </c>
      <c r="G112" s="26"/>
    </row>
    <row r="113" spans="1:7" x14ac:dyDescent="0.25">
      <c r="A113" s="27"/>
      <c r="B113" s="30"/>
      <c r="C113" s="11" t="s">
        <v>42</v>
      </c>
      <c r="D113" s="12">
        <v>0</v>
      </c>
      <c r="E113" s="12">
        <v>0</v>
      </c>
      <c r="F113" s="13">
        <v>0</v>
      </c>
      <c r="G113" s="27"/>
    </row>
    <row r="114" spans="1:7" x14ac:dyDescent="0.25">
      <c r="A114" s="27"/>
      <c r="B114" s="30"/>
      <c r="C114" s="11" t="s">
        <v>43</v>
      </c>
      <c r="D114" s="12">
        <f>5*0.04</f>
        <v>0.2</v>
      </c>
      <c r="E114" s="12">
        <v>0</v>
      </c>
      <c r="F114" s="13">
        <f t="shared" si="14"/>
        <v>0</v>
      </c>
      <c r="G114" s="27"/>
    </row>
    <row r="115" spans="1:7" x14ac:dyDescent="0.25">
      <c r="A115" s="27"/>
      <c r="B115" s="30"/>
      <c r="C115" s="11" t="s">
        <v>44</v>
      </c>
      <c r="D115" s="12">
        <f>5*0.96</f>
        <v>4.8</v>
      </c>
      <c r="E115" s="12">
        <v>0</v>
      </c>
      <c r="F115" s="13">
        <f t="shared" si="14"/>
        <v>0</v>
      </c>
      <c r="G115" s="27"/>
    </row>
    <row r="116" spans="1:7" x14ac:dyDescent="0.25">
      <c r="A116" s="28"/>
      <c r="B116" s="31"/>
      <c r="C116" s="11" t="s">
        <v>45</v>
      </c>
      <c r="D116" s="12">
        <v>0</v>
      </c>
      <c r="E116" s="12">
        <v>0</v>
      </c>
      <c r="F116" s="13">
        <v>0</v>
      </c>
      <c r="G116" s="28"/>
    </row>
    <row r="117" spans="1:7" x14ac:dyDescent="0.25">
      <c r="A117" s="26">
        <f t="shared" ref="A117" si="20">A112+1</f>
        <v>23</v>
      </c>
      <c r="B117" s="29" t="s">
        <v>58</v>
      </c>
      <c r="C117" s="11" t="s">
        <v>41</v>
      </c>
      <c r="D117" s="15">
        <f>SUM(D118:D121)</f>
        <v>188.3</v>
      </c>
      <c r="E117" s="15">
        <f>SUM(E118:E121)</f>
        <v>0</v>
      </c>
      <c r="F117" s="17">
        <f t="shared" si="14"/>
        <v>0</v>
      </c>
      <c r="G117" s="26"/>
    </row>
    <row r="118" spans="1:7" x14ac:dyDescent="0.25">
      <c r="A118" s="27"/>
      <c r="B118" s="30"/>
      <c r="C118" s="11" t="s">
        <v>42</v>
      </c>
      <c r="D118" s="12">
        <v>0</v>
      </c>
      <c r="E118" s="12">
        <v>0</v>
      </c>
      <c r="F118" s="13">
        <v>0</v>
      </c>
      <c r="G118" s="27"/>
    </row>
    <row r="119" spans="1:7" x14ac:dyDescent="0.25">
      <c r="A119" s="27"/>
      <c r="B119" s="30"/>
      <c r="C119" s="11" t="s">
        <v>43</v>
      </c>
      <c r="D119" s="12">
        <f>188.3*0.04</f>
        <v>7.5320000000000009</v>
      </c>
      <c r="E119" s="12">
        <v>0</v>
      </c>
      <c r="F119" s="13">
        <f t="shared" si="14"/>
        <v>0</v>
      </c>
      <c r="G119" s="27"/>
    </row>
    <row r="120" spans="1:7" x14ac:dyDescent="0.25">
      <c r="A120" s="27"/>
      <c r="B120" s="30"/>
      <c r="C120" s="11" t="s">
        <v>44</v>
      </c>
      <c r="D120" s="12">
        <f>188.3*0.96</f>
        <v>180.768</v>
      </c>
      <c r="E120" s="12">
        <v>0</v>
      </c>
      <c r="F120" s="13">
        <f t="shared" si="14"/>
        <v>0</v>
      </c>
      <c r="G120" s="27"/>
    </row>
    <row r="121" spans="1:7" x14ac:dyDescent="0.25">
      <c r="A121" s="28"/>
      <c r="B121" s="31"/>
      <c r="C121" s="11" t="s">
        <v>45</v>
      </c>
      <c r="D121" s="12">
        <v>0</v>
      </c>
      <c r="E121" s="12">
        <v>0</v>
      </c>
      <c r="F121" s="13">
        <v>0</v>
      </c>
      <c r="G121" s="28"/>
    </row>
    <row r="122" spans="1:7" ht="15.75" customHeight="1" x14ac:dyDescent="0.25">
      <c r="A122" s="26">
        <f t="shared" ref="A122" si="21">A117+1</f>
        <v>24</v>
      </c>
      <c r="B122" s="29" t="s">
        <v>59</v>
      </c>
      <c r="C122" s="11" t="s">
        <v>41</v>
      </c>
      <c r="D122" s="15">
        <f>SUM(D123:D126)</f>
        <v>2910</v>
      </c>
      <c r="E122" s="15">
        <f>SUM(E123:E126)</f>
        <v>67</v>
      </c>
      <c r="F122" s="17">
        <f t="shared" si="14"/>
        <v>2.3024054982817872</v>
      </c>
      <c r="G122" s="26"/>
    </row>
    <row r="123" spans="1:7" x14ac:dyDescent="0.25">
      <c r="A123" s="27"/>
      <c r="B123" s="30"/>
      <c r="C123" s="11" t="s">
        <v>42</v>
      </c>
      <c r="D123" s="12">
        <v>0</v>
      </c>
      <c r="E123" s="12">
        <v>0</v>
      </c>
      <c r="F123" s="13">
        <v>0</v>
      </c>
      <c r="G123" s="27"/>
    </row>
    <row r="124" spans="1:7" x14ac:dyDescent="0.25">
      <c r="A124" s="27"/>
      <c r="B124" s="30"/>
      <c r="C124" s="11" t="s">
        <v>43</v>
      </c>
      <c r="D124" s="12">
        <f>2910*0.04</f>
        <v>116.4</v>
      </c>
      <c r="E124" s="12">
        <v>0</v>
      </c>
      <c r="F124" s="13">
        <f t="shared" si="14"/>
        <v>0</v>
      </c>
      <c r="G124" s="27"/>
    </row>
    <row r="125" spans="1:7" x14ac:dyDescent="0.25">
      <c r="A125" s="27"/>
      <c r="B125" s="30"/>
      <c r="C125" s="11" t="s">
        <v>44</v>
      </c>
      <c r="D125" s="12">
        <f>2910*0.96</f>
        <v>2793.6</v>
      </c>
      <c r="E125" s="12">
        <f>67</f>
        <v>67</v>
      </c>
      <c r="F125" s="13">
        <f t="shared" si="14"/>
        <v>2.3983390607101951</v>
      </c>
      <c r="G125" s="27"/>
    </row>
    <row r="126" spans="1:7" x14ac:dyDescent="0.25">
      <c r="A126" s="28"/>
      <c r="B126" s="31"/>
      <c r="C126" s="11" t="s">
        <v>45</v>
      </c>
      <c r="D126" s="12">
        <v>0</v>
      </c>
      <c r="E126" s="12">
        <v>0</v>
      </c>
      <c r="F126" s="13">
        <v>0</v>
      </c>
      <c r="G126" s="28"/>
    </row>
    <row r="127" spans="1:7" ht="15" customHeight="1" x14ac:dyDescent="0.25">
      <c r="A127" s="26">
        <f t="shared" ref="A127" si="22">A122+1</f>
        <v>25</v>
      </c>
      <c r="B127" s="29" t="s">
        <v>19</v>
      </c>
      <c r="C127" s="11" t="s">
        <v>41</v>
      </c>
      <c r="D127" s="15">
        <f>SUM(D128:D131)</f>
        <v>355.84</v>
      </c>
      <c r="E127" s="15">
        <f>SUM(E128:E131)</f>
        <v>111.5</v>
      </c>
      <c r="F127" s="17">
        <f t="shared" si="14"/>
        <v>31.334307553956837</v>
      </c>
      <c r="G127" s="26"/>
    </row>
    <row r="128" spans="1:7" x14ac:dyDescent="0.25">
      <c r="A128" s="27"/>
      <c r="B128" s="30"/>
      <c r="C128" s="11" t="s">
        <v>42</v>
      </c>
      <c r="D128" s="12">
        <v>0</v>
      </c>
      <c r="E128" s="12">
        <v>0</v>
      </c>
      <c r="F128" s="13">
        <v>0</v>
      </c>
      <c r="G128" s="27"/>
    </row>
    <row r="129" spans="1:9" x14ac:dyDescent="0.25">
      <c r="A129" s="27"/>
      <c r="B129" s="30"/>
      <c r="C129" s="11" t="s">
        <v>43</v>
      </c>
      <c r="D129" s="12">
        <f>355.84*0.04</f>
        <v>14.233599999999999</v>
      </c>
      <c r="E129" s="12">
        <v>0</v>
      </c>
      <c r="F129" s="13">
        <f t="shared" si="14"/>
        <v>0</v>
      </c>
      <c r="G129" s="27"/>
      <c r="H129" s="1">
        <v>83</v>
      </c>
    </row>
    <row r="130" spans="1:9" x14ac:dyDescent="0.25">
      <c r="A130" s="27"/>
      <c r="B130" s="30"/>
      <c r="C130" s="11" t="s">
        <v>44</v>
      </c>
      <c r="D130" s="12">
        <f>355.84*0.96</f>
        <v>341.60639999999995</v>
      </c>
      <c r="E130" s="12">
        <f>111.5</f>
        <v>111.5</v>
      </c>
      <c r="F130" s="13">
        <f t="shared" si="14"/>
        <v>32.639903702038374</v>
      </c>
      <c r="G130" s="27"/>
      <c r="H130" s="1">
        <f>12+70</f>
        <v>82</v>
      </c>
    </row>
    <row r="131" spans="1:9" x14ac:dyDescent="0.25">
      <c r="A131" s="28"/>
      <c r="B131" s="31"/>
      <c r="C131" s="11" t="s">
        <v>45</v>
      </c>
      <c r="D131" s="12">
        <v>0</v>
      </c>
      <c r="E131" s="12">
        <v>0</v>
      </c>
      <c r="F131" s="13">
        <v>0</v>
      </c>
      <c r="G131" s="28"/>
    </row>
    <row r="132" spans="1:9" x14ac:dyDescent="0.25">
      <c r="A132" s="26">
        <f>A127+1</f>
        <v>26</v>
      </c>
      <c r="B132" s="29" t="s">
        <v>27</v>
      </c>
      <c r="C132" s="11" t="s">
        <v>41</v>
      </c>
      <c r="D132" s="15">
        <f>SUM(D133:D136)</f>
        <v>250</v>
      </c>
      <c r="E132" s="15">
        <f>SUM(E133:E136)</f>
        <v>0</v>
      </c>
      <c r="F132" s="17">
        <f t="shared" si="14"/>
        <v>0</v>
      </c>
      <c r="G132" s="26"/>
    </row>
    <row r="133" spans="1:9" x14ac:dyDescent="0.25">
      <c r="A133" s="27"/>
      <c r="B133" s="30"/>
      <c r="C133" s="11" t="s">
        <v>42</v>
      </c>
      <c r="D133" s="12">
        <v>0</v>
      </c>
      <c r="E133" s="12">
        <v>0</v>
      </c>
      <c r="F133" s="13">
        <v>0</v>
      </c>
      <c r="G133" s="27"/>
      <c r="I133" s="1">
        <f t="shared" ref="I133" si="23">E133+E128+E123+E118+E113+E108+E103+E98+E93+E88+E83+E78+E73+E68+E63+E58+E53+E48+E43+E38+E33+E28+E23+E18+E13+E8</f>
        <v>0</v>
      </c>
    </row>
    <row r="134" spans="1:9" x14ac:dyDescent="0.25">
      <c r="A134" s="27"/>
      <c r="B134" s="30"/>
      <c r="C134" s="11" t="s">
        <v>43</v>
      </c>
      <c r="D134" s="12">
        <f>250*0.04</f>
        <v>10</v>
      </c>
      <c r="E134" s="12">
        <v>0</v>
      </c>
      <c r="F134" s="13">
        <f t="shared" si="14"/>
        <v>0</v>
      </c>
      <c r="G134" s="27"/>
      <c r="I134" s="1">
        <f>E134+E129+E124+E119+E114+E109+E104+E99+E94+E89+E84+E79+E74+E69+E64+E59+E54+E49+E44+E39+E34+E29+E24+E19+E14+E9</f>
        <v>496</v>
      </c>
    </row>
    <row r="135" spans="1:9" x14ac:dyDescent="0.25">
      <c r="A135" s="27"/>
      <c r="B135" s="30"/>
      <c r="C135" s="11" t="s">
        <v>44</v>
      </c>
      <c r="D135" s="12">
        <f>250*0.96</f>
        <v>240</v>
      </c>
      <c r="E135" s="12">
        <v>0</v>
      </c>
      <c r="F135" s="13">
        <f t="shared" si="14"/>
        <v>0</v>
      </c>
      <c r="G135" s="27"/>
      <c r="I135" s="1">
        <f>E135+E130+E125+E120+E115+E110+E105+E100+E95+E90+E85+E80+E75+E70+E65+E60+E55+E50+E45+E40+E35+E30+E25+E20+E15+E10</f>
        <v>873.78</v>
      </c>
    </row>
    <row r="136" spans="1:9" x14ac:dyDescent="0.25">
      <c r="A136" s="28"/>
      <c r="B136" s="31"/>
      <c r="C136" s="11" t="s">
        <v>45</v>
      </c>
      <c r="D136" s="12">
        <v>0</v>
      </c>
      <c r="E136" s="12">
        <v>0</v>
      </c>
      <c r="F136" s="13">
        <v>0</v>
      </c>
      <c r="G136" s="28"/>
      <c r="I136" s="1">
        <f>E136+E131+E126+E121+E116+E111+E106+E101+E96+E91+E86+E81+E76+E71+E66+E61+E56+E51+E46+E41+E36+E31+E26+E21+E16+E11</f>
        <v>0</v>
      </c>
    </row>
    <row r="137" spans="1:9" x14ac:dyDescent="0.25">
      <c r="A137" s="26"/>
      <c r="B137" s="32" t="s">
        <v>60</v>
      </c>
      <c r="C137" s="11" t="s">
        <v>41</v>
      </c>
      <c r="D137" s="18">
        <f>SUM(D138:D141)</f>
        <v>155019.57999999999</v>
      </c>
      <c r="E137" s="18">
        <f>SUM(E138:E141)</f>
        <v>1369.78</v>
      </c>
      <c r="F137" s="17">
        <f t="shared" si="14"/>
        <v>0.8836174114263502</v>
      </c>
      <c r="G137" s="26"/>
    </row>
    <row r="138" spans="1:9" x14ac:dyDescent="0.25">
      <c r="A138" s="27"/>
      <c r="B138" s="33"/>
      <c r="C138" s="11" t="s">
        <v>42</v>
      </c>
      <c r="D138" s="19">
        <f t="shared" ref="D138:E141" si="24">D133+D128+D123+D118+D113+D108+D103+D98+D93+D88+D83+D78+D73+D68+D63+D58+D53+D48+D43+D38+D33+D28+D23+D18+D13+D8</f>
        <v>0</v>
      </c>
      <c r="E138" s="19">
        <f t="shared" si="24"/>
        <v>0</v>
      </c>
      <c r="F138" s="13">
        <v>0</v>
      </c>
      <c r="G138" s="27"/>
    </row>
    <row r="139" spans="1:9" x14ac:dyDescent="0.25">
      <c r="A139" s="27"/>
      <c r="B139" s="33"/>
      <c r="C139" s="11" t="s">
        <v>43</v>
      </c>
      <c r="D139" s="19">
        <f t="shared" si="24"/>
        <v>23486.339199999999</v>
      </c>
      <c r="E139" s="19">
        <f t="shared" si="24"/>
        <v>496</v>
      </c>
      <c r="F139" s="13">
        <f t="shared" si="14"/>
        <v>2.1118659480145805</v>
      </c>
      <c r="G139" s="27"/>
    </row>
    <row r="140" spans="1:9" x14ac:dyDescent="0.25">
      <c r="A140" s="27"/>
      <c r="B140" s="33"/>
      <c r="C140" s="11" t="s">
        <v>44</v>
      </c>
      <c r="D140" s="19">
        <f t="shared" si="24"/>
        <v>131533.2408</v>
      </c>
      <c r="E140" s="19">
        <f t="shared" si="24"/>
        <v>873.78</v>
      </c>
      <c r="F140" s="13">
        <f t="shared" si="14"/>
        <v>0.66430355907417127</v>
      </c>
      <c r="G140" s="27"/>
    </row>
    <row r="141" spans="1:9" x14ac:dyDescent="0.25">
      <c r="A141" s="28"/>
      <c r="B141" s="34"/>
      <c r="C141" s="11" t="s">
        <v>45</v>
      </c>
      <c r="D141" s="12">
        <f t="shared" si="24"/>
        <v>0</v>
      </c>
      <c r="E141" s="12">
        <f t="shared" si="24"/>
        <v>0</v>
      </c>
      <c r="F141" s="13">
        <v>0</v>
      </c>
      <c r="G141" s="28"/>
    </row>
    <row r="142" spans="1:9" x14ac:dyDescent="0.25">
      <c r="A142" s="23" t="s">
        <v>61</v>
      </c>
      <c r="B142" s="24"/>
      <c r="C142" s="24"/>
      <c r="D142" s="24"/>
      <c r="E142" s="24"/>
      <c r="F142" s="24"/>
      <c r="G142" s="25"/>
    </row>
    <row r="143" spans="1:9" x14ac:dyDescent="0.25">
      <c r="A143" s="26">
        <f t="shared" ref="A143" si="25">A132+1</f>
        <v>27</v>
      </c>
      <c r="B143" s="29" t="s">
        <v>23</v>
      </c>
      <c r="C143" s="11" t="s">
        <v>41</v>
      </c>
      <c r="D143" s="15">
        <f>SUM(D144:D147)</f>
        <v>18000</v>
      </c>
      <c r="E143" s="15">
        <f>SUM(E144:E147)</f>
        <v>0</v>
      </c>
      <c r="F143" s="17">
        <f t="shared" ref="F143:F203" si="26">E143/D143*100</f>
        <v>0</v>
      </c>
      <c r="G143" s="26"/>
    </row>
    <row r="144" spans="1:9" x14ac:dyDescent="0.25">
      <c r="A144" s="27"/>
      <c r="B144" s="30"/>
      <c r="C144" s="11" t="s">
        <v>42</v>
      </c>
      <c r="D144" s="12">
        <v>0</v>
      </c>
      <c r="E144" s="12">
        <v>0</v>
      </c>
      <c r="F144" s="13">
        <v>0</v>
      </c>
      <c r="G144" s="27"/>
    </row>
    <row r="145" spans="1:7" x14ac:dyDescent="0.25">
      <c r="A145" s="27"/>
      <c r="B145" s="30"/>
      <c r="C145" s="11" t="s">
        <v>43</v>
      </c>
      <c r="D145" s="12">
        <v>0</v>
      </c>
      <c r="E145" s="12">
        <v>0</v>
      </c>
      <c r="F145" s="13">
        <v>0</v>
      </c>
      <c r="G145" s="27"/>
    </row>
    <row r="146" spans="1:7" x14ac:dyDescent="0.25">
      <c r="A146" s="27"/>
      <c r="B146" s="30"/>
      <c r="C146" s="11" t="s">
        <v>44</v>
      </c>
      <c r="D146" s="12">
        <v>0</v>
      </c>
      <c r="E146" s="12">
        <v>0</v>
      </c>
      <c r="F146" s="13">
        <v>0</v>
      </c>
      <c r="G146" s="27"/>
    </row>
    <row r="147" spans="1:7" x14ac:dyDescent="0.25">
      <c r="A147" s="28"/>
      <c r="B147" s="31"/>
      <c r="C147" s="11" t="s">
        <v>45</v>
      </c>
      <c r="D147" s="12">
        <v>18000</v>
      </c>
      <c r="E147" s="12">
        <v>0</v>
      </c>
      <c r="F147" s="13">
        <v>0</v>
      </c>
      <c r="G147" s="28"/>
    </row>
    <row r="148" spans="1:7" x14ac:dyDescent="0.25">
      <c r="A148" s="26">
        <f t="shared" ref="A148" si="27">A143+1</f>
        <v>28</v>
      </c>
      <c r="B148" s="29" t="s">
        <v>62</v>
      </c>
      <c r="C148" s="11" t="s">
        <v>41</v>
      </c>
      <c r="D148" s="15">
        <f>SUM(D149:D152)</f>
        <v>10000</v>
      </c>
      <c r="E148" s="15">
        <f>SUM(E149:E152)</f>
        <v>0</v>
      </c>
      <c r="F148" s="17">
        <f t="shared" si="26"/>
        <v>0</v>
      </c>
      <c r="G148" s="26"/>
    </row>
    <row r="149" spans="1:7" x14ac:dyDescent="0.25">
      <c r="A149" s="27"/>
      <c r="B149" s="30"/>
      <c r="C149" s="11" t="s">
        <v>42</v>
      </c>
      <c r="D149" s="12">
        <v>0</v>
      </c>
      <c r="E149" s="12">
        <v>0</v>
      </c>
      <c r="F149" s="13">
        <v>0</v>
      </c>
      <c r="G149" s="27"/>
    </row>
    <row r="150" spans="1:7" x14ac:dyDescent="0.25">
      <c r="A150" s="27"/>
      <c r="B150" s="30"/>
      <c r="C150" s="11" t="s">
        <v>43</v>
      </c>
      <c r="D150" s="12">
        <v>0</v>
      </c>
      <c r="E150" s="12">
        <v>0</v>
      </c>
      <c r="F150" s="13">
        <v>0</v>
      </c>
      <c r="G150" s="27"/>
    </row>
    <row r="151" spans="1:7" x14ac:dyDescent="0.25">
      <c r="A151" s="27"/>
      <c r="B151" s="30"/>
      <c r="C151" s="11" t="s">
        <v>44</v>
      </c>
      <c r="D151" s="12">
        <v>0</v>
      </c>
      <c r="E151" s="12">
        <v>0</v>
      </c>
      <c r="F151" s="13">
        <v>0</v>
      </c>
      <c r="G151" s="27"/>
    </row>
    <row r="152" spans="1:7" x14ac:dyDescent="0.25">
      <c r="A152" s="28"/>
      <c r="B152" s="31"/>
      <c r="C152" s="11" t="s">
        <v>45</v>
      </c>
      <c r="D152" s="12">
        <v>10000</v>
      </c>
      <c r="E152" s="12">
        <v>0</v>
      </c>
      <c r="F152" s="13">
        <f t="shared" si="26"/>
        <v>0</v>
      </c>
      <c r="G152" s="28"/>
    </row>
    <row r="153" spans="1:7" ht="15" customHeight="1" x14ac:dyDescent="0.25">
      <c r="A153" s="26">
        <f t="shared" ref="A153" si="28">A148+1</f>
        <v>29</v>
      </c>
      <c r="B153" s="29" t="s">
        <v>1</v>
      </c>
      <c r="C153" s="11" t="s">
        <v>41</v>
      </c>
      <c r="D153" s="15">
        <f>SUM(D154:D157)</f>
        <v>10000</v>
      </c>
      <c r="E153" s="15">
        <f>SUM(E154:E157)</f>
        <v>0</v>
      </c>
      <c r="F153" s="17">
        <f t="shared" si="26"/>
        <v>0</v>
      </c>
      <c r="G153" s="26"/>
    </row>
    <row r="154" spans="1:7" x14ac:dyDescent="0.25">
      <c r="A154" s="27"/>
      <c r="B154" s="30"/>
      <c r="C154" s="11" t="s">
        <v>42</v>
      </c>
      <c r="D154" s="12">
        <v>0</v>
      </c>
      <c r="E154" s="12">
        <v>0</v>
      </c>
      <c r="F154" s="13">
        <v>0</v>
      </c>
      <c r="G154" s="27"/>
    </row>
    <row r="155" spans="1:7" x14ac:dyDescent="0.25">
      <c r="A155" s="27"/>
      <c r="B155" s="30"/>
      <c r="C155" s="11" t="s">
        <v>43</v>
      </c>
      <c r="D155" s="12">
        <v>0</v>
      </c>
      <c r="E155" s="12">
        <v>0</v>
      </c>
      <c r="F155" s="13">
        <v>0</v>
      </c>
      <c r="G155" s="27"/>
    </row>
    <row r="156" spans="1:7" x14ac:dyDescent="0.25">
      <c r="A156" s="27"/>
      <c r="B156" s="30"/>
      <c r="C156" s="11" t="s">
        <v>44</v>
      </c>
      <c r="D156" s="12">
        <v>0</v>
      </c>
      <c r="E156" s="12">
        <v>0</v>
      </c>
      <c r="F156" s="13">
        <v>0</v>
      </c>
      <c r="G156" s="27"/>
    </row>
    <row r="157" spans="1:7" x14ac:dyDescent="0.25">
      <c r="A157" s="28"/>
      <c r="B157" s="31"/>
      <c r="C157" s="11" t="s">
        <v>45</v>
      </c>
      <c r="D157" s="12">
        <v>10000</v>
      </c>
      <c r="E157" s="12">
        <v>0</v>
      </c>
      <c r="F157" s="13">
        <f t="shared" si="26"/>
        <v>0</v>
      </c>
      <c r="G157" s="28"/>
    </row>
    <row r="158" spans="1:7" ht="15" customHeight="1" x14ac:dyDescent="0.25">
      <c r="A158" s="26">
        <f t="shared" ref="A158" si="29">A153+1</f>
        <v>30</v>
      </c>
      <c r="B158" s="29" t="s">
        <v>2</v>
      </c>
      <c r="C158" s="11" t="s">
        <v>41</v>
      </c>
      <c r="D158" s="15">
        <f>SUM(D159:D162)</f>
        <v>39190</v>
      </c>
      <c r="E158" s="15">
        <f>SUM(E159:E162)</f>
        <v>0</v>
      </c>
      <c r="F158" s="17">
        <f t="shared" si="26"/>
        <v>0</v>
      </c>
      <c r="G158" s="26"/>
    </row>
    <row r="159" spans="1:7" x14ac:dyDescent="0.25">
      <c r="A159" s="27"/>
      <c r="B159" s="30"/>
      <c r="C159" s="11" t="s">
        <v>42</v>
      </c>
      <c r="D159" s="12">
        <v>0</v>
      </c>
      <c r="E159" s="12">
        <v>0</v>
      </c>
      <c r="F159" s="13">
        <v>0</v>
      </c>
      <c r="G159" s="27"/>
    </row>
    <row r="160" spans="1:7" x14ac:dyDescent="0.25">
      <c r="A160" s="27"/>
      <c r="B160" s="30"/>
      <c r="C160" s="11" t="s">
        <v>43</v>
      </c>
      <c r="D160" s="12">
        <f>35346.25*0.04</f>
        <v>1413.8500000000001</v>
      </c>
      <c r="E160" s="12">
        <v>0</v>
      </c>
      <c r="F160" s="13">
        <f t="shared" si="26"/>
        <v>0</v>
      </c>
      <c r="G160" s="27"/>
    </row>
    <row r="161" spans="1:7" x14ac:dyDescent="0.25">
      <c r="A161" s="27"/>
      <c r="B161" s="30"/>
      <c r="C161" s="11" t="s">
        <v>44</v>
      </c>
      <c r="D161" s="12">
        <f>35346.25*0.96</f>
        <v>33932.400000000001</v>
      </c>
      <c r="E161" s="12">
        <v>0</v>
      </c>
      <c r="F161" s="13">
        <f t="shared" si="26"/>
        <v>0</v>
      </c>
      <c r="G161" s="27"/>
    </row>
    <row r="162" spans="1:7" x14ac:dyDescent="0.25">
      <c r="A162" s="28"/>
      <c r="B162" s="31"/>
      <c r="C162" s="11" t="s">
        <v>45</v>
      </c>
      <c r="D162" s="12">
        <v>3843.75</v>
      </c>
      <c r="E162" s="12">
        <v>0</v>
      </c>
      <c r="F162" s="13">
        <f t="shared" si="26"/>
        <v>0</v>
      </c>
      <c r="G162" s="28"/>
    </row>
    <row r="163" spans="1:7" ht="15" customHeight="1" x14ac:dyDescent="0.25">
      <c r="A163" s="26">
        <f t="shared" ref="A163" si="30">A158+1</f>
        <v>31</v>
      </c>
      <c r="B163" s="29" t="s">
        <v>3</v>
      </c>
      <c r="C163" s="11" t="s">
        <v>41</v>
      </c>
      <c r="D163" s="15">
        <f>SUM(D164:D167)</f>
        <v>10000</v>
      </c>
      <c r="E163" s="15">
        <f>SUM(E164:E167)</f>
        <v>0</v>
      </c>
      <c r="F163" s="17">
        <f t="shared" si="26"/>
        <v>0</v>
      </c>
      <c r="G163" s="26"/>
    </row>
    <row r="164" spans="1:7" x14ac:dyDescent="0.25">
      <c r="A164" s="27"/>
      <c r="B164" s="30"/>
      <c r="C164" s="11" t="s">
        <v>42</v>
      </c>
      <c r="D164" s="12">
        <v>0</v>
      </c>
      <c r="E164" s="12">
        <v>0</v>
      </c>
      <c r="F164" s="13">
        <v>0</v>
      </c>
      <c r="G164" s="27"/>
    </row>
    <row r="165" spans="1:7" x14ac:dyDescent="0.25">
      <c r="A165" s="27"/>
      <c r="B165" s="30"/>
      <c r="C165" s="11" t="s">
        <v>43</v>
      </c>
      <c r="D165" s="12">
        <v>0</v>
      </c>
      <c r="E165" s="12">
        <v>0</v>
      </c>
      <c r="F165" s="13">
        <v>0</v>
      </c>
      <c r="G165" s="27"/>
    </row>
    <row r="166" spans="1:7" x14ac:dyDescent="0.25">
      <c r="A166" s="27"/>
      <c r="B166" s="30"/>
      <c r="C166" s="11" t="s">
        <v>44</v>
      </c>
      <c r="D166" s="12">
        <v>0</v>
      </c>
      <c r="E166" s="12">
        <v>0</v>
      </c>
      <c r="F166" s="13">
        <v>0</v>
      </c>
      <c r="G166" s="27"/>
    </row>
    <row r="167" spans="1:7" x14ac:dyDescent="0.25">
      <c r="A167" s="28"/>
      <c r="B167" s="31"/>
      <c r="C167" s="11" t="s">
        <v>45</v>
      </c>
      <c r="D167" s="12">
        <v>10000</v>
      </c>
      <c r="E167" s="12">
        <v>0</v>
      </c>
      <c r="F167" s="13">
        <f t="shared" si="26"/>
        <v>0</v>
      </c>
      <c r="G167" s="28"/>
    </row>
    <row r="168" spans="1:7" ht="15" customHeight="1" x14ac:dyDescent="0.25">
      <c r="A168" s="26">
        <f t="shared" ref="A168" si="31">A163+1</f>
        <v>32</v>
      </c>
      <c r="B168" s="29" t="s">
        <v>33</v>
      </c>
      <c r="C168" s="11" t="s">
        <v>41</v>
      </c>
      <c r="D168" s="15">
        <f>SUM(D169:D172)</f>
        <v>20000</v>
      </c>
      <c r="E168" s="15">
        <f>SUM(E169:E172)</f>
        <v>0</v>
      </c>
      <c r="F168" s="17">
        <f t="shared" si="26"/>
        <v>0</v>
      </c>
      <c r="G168" s="26"/>
    </row>
    <row r="169" spans="1:7" x14ac:dyDescent="0.25">
      <c r="A169" s="27"/>
      <c r="B169" s="30"/>
      <c r="C169" s="11" t="s">
        <v>42</v>
      </c>
      <c r="D169" s="12">
        <v>0</v>
      </c>
      <c r="E169" s="12">
        <v>0</v>
      </c>
      <c r="F169" s="13">
        <v>0</v>
      </c>
      <c r="G169" s="27"/>
    </row>
    <row r="170" spans="1:7" x14ac:dyDescent="0.25">
      <c r="A170" s="27"/>
      <c r="B170" s="30"/>
      <c r="C170" s="11" t="s">
        <v>43</v>
      </c>
      <c r="D170" s="12">
        <v>0</v>
      </c>
      <c r="E170" s="12">
        <v>0</v>
      </c>
      <c r="F170" s="13">
        <v>0</v>
      </c>
      <c r="G170" s="27"/>
    </row>
    <row r="171" spans="1:7" x14ac:dyDescent="0.25">
      <c r="A171" s="27"/>
      <c r="B171" s="30"/>
      <c r="C171" s="11" t="s">
        <v>44</v>
      </c>
      <c r="D171" s="12">
        <v>0</v>
      </c>
      <c r="E171" s="12">
        <v>0</v>
      </c>
      <c r="F171" s="13">
        <v>0</v>
      </c>
      <c r="G171" s="27"/>
    </row>
    <row r="172" spans="1:7" x14ac:dyDescent="0.25">
      <c r="A172" s="28"/>
      <c r="B172" s="31"/>
      <c r="C172" s="11" t="s">
        <v>45</v>
      </c>
      <c r="D172" s="12">
        <v>20000</v>
      </c>
      <c r="E172" s="12">
        <v>0</v>
      </c>
      <c r="F172" s="13">
        <f t="shared" si="26"/>
        <v>0</v>
      </c>
      <c r="G172" s="28"/>
    </row>
    <row r="173" spans="1:7" ht="15" customHeight="1" x14ac:dyDescent="0.25">
      <c r="A173" s="26">
        <f t="shared" ref="A173" si="32">A168+1</f>
        <v>33</v>
      </c>
      <c r="B173" s="29" t="s">
        <v>4</v>
      </c>
      <c r="C173" s="11" t="s">
        <v>41</v>
      </c>
      <c r="D173" s="15">
        <f>SUM(D174:D177)</f>
        <v>4500</v>
      </c>
      <c r="E173" s="15">
        <f>SUM(E174:E177)</f>
        <v>0</v>
      </c>
      <c r="F173" s="17">
        <f t="shared" si="26"/>
        <v>0</v>
      </c>
      <c r="G173" s="26"/>
    </row>
    <row r="174" spans="1:7" x14ac:dyDescent="0.25">
      <c r="A174" s="27"/>
      <c r="B174" s="30"/>
      <c r="C174" s="11" t="s">
        <v>42</v>
      </c>
      <c r="D174" s="12">
        <v>0</v>
      </c>
      <c r="E174" s="12">
        <v>0</v>
      </c>
      <c r="F174" s="13">
        <v>0</v>
      </c>
      <c r="G174" s="27"/>
    </row>
    <row r="175" spans="1:7" x14ac:dyDescent="0.25">
      <c r="A175" s="27"/>
      <c r="B175" s="30"/>
      <c r="C175" s="11" t="s">
        <v>43</v>
      </c>
      <c r="D175" s="12">
        <v>0</v>
      </c>
      <c r="E175" s="12">
        <v>0</v>
      </c>
      <c r="F175" s="13">
        <v>0</v>
      </c>
      <c r="G175" s="27"/>
    </row>
    <row r="176" spans="1:7" x14ac:dyDescent="0.25">
      <c r="A176" s="27"/>
      <c r="B176" s="30"/>
      <c r="C176" s="11" t="s">
        <v>44</v>
      </c>
      <c r="D176" s="12">
        <v>0</v>
      </c>
      <c r="E176" s="12">
        <v>0</v>
      </c>
      <c r="F176" s="13">
        <v>0</v>
      </c>
      <c r="G176" s="27"/>
    </row>
    <row r="177" spans="1:7" x14ac:dyDescent="0.25">
      <c r="A177" s="28"/>
      <c r="B177" s="31"/>
      <c r="C177" s="11" t="s">
        <v>45</v>
      </c>
      <c r="D177" s="12">
        <v>4500</v>
      </c>
      <c r="E177" s="12">
        <v>0</v>
      </c>
      <c r="F177" s="13">
        <f t="shared" si="26"/>
        <v>0</v>
      </c>
      <c r="G177" s="28"/>
    </row>
    <row r="178" spans="1:7" x14ac:dyDescent="0.25">
      <c r="A178" s="26">
        <f t="shared" ref="A178" si="33">A173+1</f>
        <v>34</v>
      </c>
      <c r="B178" s="29" t="s">
        <v>5</v>
      </c>
      <c r="C178" s="11" t="s">
        <v>41</v>
      </c>
      <c r="D178" s="15">
        <f>SUM(D179:D182)</f>
        <v>1500</v>
      </c>
      <c r="E178" s="15">
        <f>SUM(E179:E182)</f>
        <v>0</v>
      </c>
      <c r="F178" s="17">
        <f t="shared" si="26"/>
        <v>0</v>
      </c>
      <c r="G178" s="26"/>
    </row>
    <row r="179" spans="1:7" x14ac:dyDescent="0.25">
      <c r="A179" s="27"/>
      <c r="B179" s="30"/>
      <c r="C179" s="11" t="s">
        <v>42</v>
      </c>
      <c r="D179" s="12">
        <v>0</v>
      </c>
      <c r="E179" s="12">
        <v>0</v>
      </c>
      <c r="F179" s="13">
        <v>0</v>
      </c>
      <c r="G179" s="27"/>
    </row>
    <row r="180" spans="1:7" x14ac:dyDescent="0.25">
      <c r="A180" s="27"/>
      <c r="B180" s="30"/>
      <c r="C180" s="11" t="s">
        <v>43</v>
      </c>
      <c r="D180" s="12">
        <v>0</v>
      </c>
      <c r="E180" s="12">
        <v>0</v>
      </c>
      <c r="F180" s="13">
        <v>0</v>
      </c>
      <c r="G180" s="27"/>
    </row>
    <row r="181" spans="1:7" x14ac:dyDescent="0.25">
      <c r="A181" s="27"/>
      <c r="B181" s="30"/>
      <c r="C181" s="11" t="s">
        <v>44</v>
      </c>
      <c r="D181" s="12">
        <v>0</v>
      </c>
      <c r="E181" s="12">
        <v>0</v>
      </c>
      <c r="F181" s="13">
        <v>0</v>
      </c>
      <c r="G181" s="27"/>
    </row>
    <row r="182" spans="1:7" x14ac:dyDescent="0.25">
      <c r="A182" s="28"/>
      <c r="B182" s="31"/>
      <c r="C182" s="11" t="s">
        <v>45</v>
      </c>
      <c r="D182" s="12">
        <v>1500</v>
      </c>
      <c r="E182" s="12">
        <v>0</v>
      </c>
      <c r="F182" s="13">
        <f t="shared" si="26"/>
        <v>0</v>
      </c>
      <c r="G182" s="28"/>
    </row>
    <row r="183" spans="1:7" x14ac:dyDescent="0.25">
      <c r="A183" s="26">
        <f t="shared" ref="A183" si="34">A178+1</f>
        <v>35</v>
      </c>
      <c r="B183" s="29" t="s">
        <v>6</v>
      </c>
      <c r="C183" s="11" t="s">
        <v>41</v>
      </c>
      <c r="D183" s="15">
        <f>SUM(D184:D187)</f>
        <v>1800</v>
      </c>
      <c r="E183" s="18">
        <f>SUM(E184:E187)</f>
        <v>0</v>
      </c>
      <c r="F183" s="17">
        <f t="shared" si="26"/>
        <v>0</v>
      </c>
      <c r="G183" s="26"/>
    </row>
    <row r="184" spans="1:7" x14ac:dyDescent="0.25">
      <c r="A184" s="27"/>
      <c r="B184" s="30"/>
      <c r="C184" s="11" t="s">
        <v>42</v>
      </c>
      <c r="D184" s="12">
        <v>0</v>
      </c>
      <c r="E184" s="12">
        <v>0</v>
      </c>
      <c r="F184" s="13">
        <v>0</v>
      </c>
      <c r="G184" s="27"/>
    </row>
    <row r="185" spans="1:7" x14ac:dyDescent="0.25">
      <c r="A185" s="27"/>
      <c r="B185" s="30"/>
      <c r="C185" s="11" t="s">
        <v>43</v>
      </c>
      <c r="D185" s="12">
        <v>0</v>
      </c>
      <c r="E185" s="12">
        <v>0</v>
      </c>
      <c r="F185" s="13">
        <v>0</v>
      </c>
      <c r="G185" s="27"/>
    </row>
    <row r="186" spans="1:7" x14ac:dyDescent="0.25">
      <c r="A186" s="27"/>
      <c r="B186" s="30"/>
      <c r="C186" s="11" t="s">
        <v>44</v>
      </c>
      <c r="D186" s="12">
        <v>0</v>
      </c>
      <c r="E186" s="12">
        <v>0</v>
      </c>
      <c r="F186" s="13">
        <v>0</v>
      </c>
      <c r="G186" s="27"/>
    </row>
    <row r="187" spans="1:7" x14ac:dyDescent="0.25">
      <c r="A187" s="28"/>
      <c r="B187" s="31"/>
      <c r="C187" s="11" t="s">
        <v>45</v>
      </c>
      <c r="D187" s="12">
        <v>1800</v>
      </c>
      <c r="E187" s="12">
        <v>0</v>
      </c>
      <c r="F187" s="13">
        <f t="shared" si="26"/>
        <v>0</v>
      </c>
      <c r="G187" s="28"/>
    </row>
    <row r="188" spans="1:7" x14ac:dyDescent="0.25">
      <c r="A188" s="26">
        <f t="shared" ref="A188" si="35">A183+1</f>
        <v>36</v>
      </c>
      <c r="B188" s="29" t="s">
        <v>7</v>
      </c>
      <c r="C188" s="11" t="s">
        <v>41</v>
      </c>
      <c r="D188" s="15">
        <f>SUM(D189:D192)</f>
        <v>1100</v>
      </c>
      <c r="E188" s="15">
        <f>SUM(E189:E192)</f>
        <v>0</v>
      </c>
      <c r="F188" s="17">
        <f t="shared" si="26"/>
        <v>0</v>
      </c>
      <c r="G188" s="26"/>
    </row>
    <row r="189" spans="1:7" x14ac:dyDescent="0.25">
      <c r="A189" s="27"/>
      <c r="B189" s="30"/>
      <c r="C189" s="11" t="s">
        <v>42</v>
      </c>
      <c r="D189" s="12">
        <v>0</v>
      </c>
      <c r="E189" s="12">
        <v>0</v>
      </c>
      <c r="F189" s="13">
        <v>0</v>
      </c>
      <c r="G189" s="27"/>
    </row>
    <row r="190" spans="1:7" x14ac:dyDescent="0.25">
      <c r="A190" s="27"/>
      <c r="B190" s="30"/>
      <c r="C190" s="11" t="s">
        <v>43</v>
      </c>
      <c r="D190" s="12">
        <v>0</v>
      </c>
      <c r="E190" s="12">
        <v>0</v>
      </c>
      <c r="F190" s="13">
        <v>0</v>
      </c>
      <c r="G190" s="27"/>
    </row>
    <row r="191" spans="1:7" x14ac:dyDescent="0.25">
      <c r="A191" s="27"/>
      <c r="B191" s="30"/>
      <c r="C191" s="11" t="s">
        <v>44</v>
      </c>
      <c r="D191" s="12">
        <v>0</v>
      </c>
      <c r="E191" s="12">
        <v>0</v>
      </c>
      <c r="F191" s="13">
        <v>0</v>
      </c>
      <c r="G191" s="27"/>
    </row>
    <row r="192" spans="1:7" x14ac:dyDescent="0.25">
      <c r="A192" s="28"/>
      <c r="B192" s="31"/>
      <c r="C192" s="11" t="s">
        <v>45</v>
      </c>
      <c r="D192" s="12">
        <v>1100</v>
      </c>
      <c r="E192" s="12">
        <v>0</v>
      </c>
      <c r="F192" s="13">
        <f t="shared" si="26"/>
        <v>0</v>
      </c>
      <c r="G192" s="28"/>
    </row>
    <row r="193" spans="1:7" ht="15" customHeight="1" x14ac:dyDescent="0.25">
      <c r="A193" s="26">
        <f t="shared" ref="A193" si="36">A188+1</f>
        <v>37</v>
      </c>
      <c r="B193" s="29" t="s">
        <v>28</v>
      </c>
      <c r="C193" s="11" t="s">
        <v>41</v>
      </c>
      <c r="D193" s="15">
        <f>SUM(D194:D197)</f>
        <v>1500</v>
      </c>
      <c r="E193" s="15">
        <f>SUM(E194:E197)</f>
        <v>0</v>
      </c>
      <c r="F193" s="17">
        <f t="shared" si="26"/>
        <v>0</v>
      </c>
      <c r="G193" s="26"/>
    </row>
    <row r="194" spans="1:7" x14ac:dyDescent="0.25">
      <c r="A194" s="27"/>
      <c r="B194" s="30"/>
      <c r="C194" s="11" t="s">
        <v>42</v>
      </c>
      <c r="D194" s="12">
        <v>0</v>
      </c>
      <c r="E194" s="12">
        <v>0</v>
      </c>
      <c r="F194" s="13">
        <v>0</v>
      </c>
      <c r="G194" s="27"/>
    </row>
    <row r="195" spans="1:7" x14ac:dyDescent="0.25">
      <c r="A195" s="27"/>
      <c r="B195" s="30"/>
      <c r="C195" s="11" t="s">
        <v>43</v>
      </c>
      <c r="D195" s="12">
        <v>0</v>
      </c>
      <c r="E195" s="12">
        <v>0</v>
      </c>
      <c r="F195" s="13">
        <v>0</v>
      </c>
      <c r="G195" s="27"/>
    </row>
    <row r="196" spans="1:7" x14ac:dyDescent="0.25">
      <c r="A196" s="27"/>
      <c r="B196" s="30"/>
      <c r="C196" s="11" t="s">
        <v>44</v>
      </c>
      <c r="D196" s="12">
        <v>0</v>
      </c>
      <c r="E196" s="12">
        <v>0</v>
      </c>
      <c r="F196" s="13">
        <v>0</v>
      </c>
      <c r="G196" s="27"/>
    </row>
    <row r="197" spans="1:7" x14ac:dyDescent="0.25">
      <c r="A197" s="28"/>
      <c r="B197" s="31"/>
      <c r="C197" s="11" t="s">
        <v>45</v>
      </c>
      <c r="D197" s="12">
        <v>1500</v>
      </c>
      <c r="E197" s="12">
        <v>0</v>
      </c>
      <c r="F197" s="13">
        <f t="shared" si="26"/>
        <v>0</v>
      </c>
      <c r="G197" s="28"/>
    </row>
    <row r="198" spans="1:7" ht="15" customHeight="1" x14ac:dyDescent="0.25">
      <c r="A198" s="26">
        <f t="shared" ref="A198" si="37">A193+1</f>
        <v>38</v>
      </c>
      <c r="B198" s="29" t="s">
        <v>8</v>
      </c>
      <c r="C198" s="11" t="s">
        <v>41</v>
      </c>
      <c r="D198" s="15">
        <f>SUM(D199:D202)</f>
        <v>1500</v>
      </c>
      <c r="E198" s="15">
        <f>SUM(E199:E202)</f>
        <v>0</v>
      </c>
      <c r="F198" s="17">
        <f t="shared" si="26"/>
        <v>0</v>
      </c>
      <c r="G198" s="26"/>
    </row>
    <row r="199" spans="1:7" x14ac:dyDescent="0.25">
      <c r="A199" s="27"/>
      <c r="B199" s="30"/>
      <c r="C199" s="11" t="s">
        <v>42</v>
      </c>
      <c r="D199" s="12">
        <v>0</v>
      </c>
      <c r="E199" s="12">
        <v>0</v>
      </c>
      <c r="F199" s="13">
        <v>0</v>
      </c>
      <c r="G199" s="27"/>
    </row>
    <row r="200" spans="1:7" x14ac:dyDescent="0.25">
      <c r="A200" s="27"/>
      <c r="B200" s="30"/>
      <c r="C200" s="11" t="s">
        <v>43</v>
      </c>
      <c r="D200" s="12">
        <v>0</v>
      </c>
      <c r="E200" s="12">
        <v>0</v>
      </c>
      <c r="F200" s="13">
        <v>0</v>
      </c>
      <c r="G200" s="27"/>
    </row>
    <row r="201" spans="1:7" x14ac:dyDescent="0.25">
      <c r="A201" s="27"/>
      <c r="B201" s="30"/>
      <c r="C201" s="11" t="s">
        <v>44</v>
      </c>
      <c r="D201" s="12">
        <v>0</v>
      </c>
      <c r="E201" s="12">
        <v>0</v>
      </c>
      <c r="F201" s="13">
        <v>0</v>
      </c>
      <c r="G201" s="27"/>
    </row>
    <row r="202" spans="1:7" x14ac:dyDescent="0.25">
      <c r="A202" s="28"/>
      <c r="B202" s="31"/>
      <c r="C202" s="11" t="s">
        <v>45</v>
      </c>
      <c r="D202" s="12">
        <v>1500</v>
      </c>
      <c r="E202" s="12">
        <v>0</v>
      </c>
      <c r="F202" s="13">
        <f t="shared" si="26"/>
        <v>0</v>
      </c>
      <c r="G202" s="28"/>
    </row>
    <row r="203" spans="1:7" ht="15" customHeight="1" x14ac:dyDescent="0.25">
      <c r="A203" s="26">
        <f t="shared" ref="A203" si="38">A198+1</f>
        <v>39</v>
      </c>
      <c r="B203" s="29" t="s">
        <v>9</v>
      </c>
      <c r="C203" s="11" t="s">
        <v>41</v>
      </c>
      <c r="D203" s="15">
        <f>SUM(D204:D207)</f>
        <v>1330</v>
      </c>
      <c r="E203" s="15">
        <f>SUM(E204:E207)</f>
        <v>0</v>
      </c>
      <c r="F203" s="17">
        <f t="shared" si="26"/>
        <v>0</v>
      </c>
      <c r="G203" s="26"/>
    </row>
    <row r="204" spans="1:7" x14ac:dyDescent="0.25">
      <c r="A204" s="27"/>
      <c r="B204" s="30"/>
      <c r="C204" s="11" t="s">
        <v>42</v>
      </c>
      <c r="D204" s="12">
        <v>0</v>
      </c>
      <c r="E204" s="12">
        <v>0</v>
      </c>
      <c r="F204" s="13">
        <v>0</v>
      </c>
      <c r="G204" s="27"/>
    </row>
    <row r="205" spans="1:7" x14ac:dyDescent="0.25">
      <c r="A205" s="27"/>
      <c r="B205" s="30"/>
      <c r="C205" s="11" t="s">
        <v>43</v>
      </c>
      <c r="D205" s="12">
        <v>0</v>
      </c>
      <c r="E205" s="12">
        <v>0</v>
      </c>
      <c r="F205" s="13">
        <v>0</v>
      </c>
      <c r="G205" s="27"/>
    </row>
    <row r="206" spans="1:7" x14ac:dyDescent="0.25">
      <c r="A206" s="27"/>
      <c r="B206" s="30"/>
      <c r="C206" s="11" t="s">
        <v>44</v>
      </c>
      <c r="D206" s="12">
        <v>0</v>
      </c>
      <c r="E206" s="12">
        <v>0</v>
      </c>
      <c r="F206" s="13">
        <v>0</v>
      </c>
      <c r="G206" s="27"/>
    </row>
    <row r="207" spans="1:7" x14ac:dyDescent="0.25">
      <c r="A207" s="28"/>
      <c r="B207" s="31"/>
      <c r="C207" s="11" t="s">
        <v>45</v>
      </c>
      <c r="D207" s="12">
        <v>1330</v>
      </c>
      <c r="E207" s="12">
        <v>0</v>
      </c>
      <c r="F207" s="13">
        <f t="shared" ref="F207:F269" si="39">E207/D207*100</f>
        <v>0</v>
      </c>
      <c r="G207" s="28"/>
    </row>
    <row r="208" spans="1:7" ht="15" customHeight="1" x14ac:dyDescent="0.25">
      <c r="A208" s="26">
        <f t="shared" ref="A208" si="40">A203+1</f>
        <v>40</v>
      </c>
      <c r="B208" s="29" t="s">
        <v>10</v>
      </c>
      <c r="C208" s="11" t="s">
        <v>41</v>
      </c>
      <c r="D208" s="15">
        <f>SUM(D209:D212)</f>
        <v>5000</v>
      </c>
      <c r="E208" s="15">
        <f>SUM(E209:E212)</f>
        <v>0</v>
      </c>
      <c r="F208" s="17">
        <f t="shared" si="39"/>
        <v>0</v>
      </c>
      <c r="G208" s="26"/>
    </row>
    <row r="209" spans="1:7" x14ac:dyDescent="0.25">
      <c r="A209" s="27"/>
      <c r="B209" s="30"/>
      <c r="C209" s="11" t="s">
        <v>42</v>
      </c>
      <c r="D209" s="12">
        <v>0</v>
      </c>
      <c r="E209" s="12">
        <v>0</v>
      </c>
      <c r="F209" s="13">
        <v>0</v>
      </c>
      <c r="G209" s="27"/>
    </row>
    <row r="210" spans="1:7" x14ac:dyDescent="0.25">
      <c r="A210" s="27"/>
      <c r="B210" s="30"/>
      <c r="C210" s="11" t="s">
        <v>43</v>
      </c>
      <c r="D210" s="12">
        <v>0</v>
      </c>
      <c r="E210" s="12">
        <v>0</v>
      </c>
      <c r="F210" s="13">
        <v>0</v>
      </c>
      <c r="G210" s="27"/>
    </row>
    <row r="211" spans="1:7" x14ac:dyDescent="0.25">
      <c r="A211" s="27"/>
      <c r="B211" s="30"/>
      <c r="C211" s="11" t="s">
        <v>44</v>
      </c>
      <c r="D211" s="12">
        <v>0</v>
      </c>
      <c r="E211" s="12">
        <v>0</v>
      </c>
      <c r="F211" s="13">
        <v>0</v>
      </c>
      <c r="G211" s="27"/>
    </row>
    <row r="212" spans="1:7" x14ac:dyDescent="0.25">
      <c r="A212" s="28"/>
      <c r="B212" s="31"/>
      <c r="C212" s="11" t="s">
        <v>45</v>
      </c>
      <c r="D212" s="12">
        <v>5000</v>
      </c>
      <c r="E212" s="12">
        <v>0</v>
      </c>
      <c r="F212" s="13">
        <f t="shared" si="39"/>
        <v>0</v>
      </c>
      <c r="G212" s="28"/>
    </row>
    <row r="213" spans="1:7" x14ac:dyDescent="0.25">
      <c r="A213" s="26">
        <f t="shared" ref="A213:A218" si="41">A208+1</f>
        <v>41</v>
      </c>
      <c r="B213" s="29" t="s">
        <v>12</v>
      </c>
      <c r="C213" s="11" t="s">
        <v>41</v>
      </c>
      <c r="D213" s="15">
        <f>SUM(D214:D217)</f>
        <v>29</v>
      </c>
      <c r="E213" s="15">
        <f>SUM(E214:E217)</f>
        <v>0</v>
      </c>
      <c r="F213" s="17">
        <f t="shared" si="39"/>
        <v>0</v>
      </c>
      <c r="G213" s="26"/>
    </row>
    <row r="214" spans="1:7" x14ac:dyDescent="0.25">
      <c r="A214" s="27"/>
      <c r="B214" s="30"/>
      <c r="C214" s="11" t="s">
        <v>42</v>
      </c>
      <c r="D214" s="12">
        <v>0</v>
      </c>
      <c r="E214" s="12">
        <v>0</v>
      </c>
      <c r="F214" s="13">
        <v>0</v>
      </c>
      <c r="G214" s="27"/>
    </row>
    <row r="215" spans="1:7" x14ac:dyDescent="0.25">
      <c r="A215" s="27"/>
      <c r="B215" s="30"/>
      <c r="C215" s="11" t="s">
        <v>43</v>
      </c>
      <c r="D215" s="12">
        <v>0</v>
      </c>
      <c r="E215" s="12">
        <v>0</v>
      </c>
      <c r="F215" s="13">
        <v>0</v>
      </c>
      <c r="G215" s="27"/>
    </row>
    <row r="216" spans="1:7" x14ac:dyDescent="0.25">
      <c r="A216" s="27"/>
      <c r="B216" s="30"/>
      <c r="C216" s="11" t="s">
        <v>44</v>
      </c>
      <c r="D216" s="12">
        <v>0</v>
      </c>
      <c r="E216" s="12">
        <v>0</v>
      </c>
      <c r="F216" s="13">
        <v>0</v>
      </c>
      <c r="G216" s="27"/>
    </row>
    <row r="217" spans="1:7" x14ac:dyDescent="0.25">
      <c r="A217" s="28"/>
      <c r="B217" s="31"/>
      <c r="C217" s="11" t="s">
        <v>45</v>
      </c>
      <c r="D217" s="12">
        <v>29</v>
      </c>
      <c r="E217" s="12">
        <v>0</v>
      </c>
      <c r="F217" s="13">
        <f t="shared" si="39"/>
        <v>0</v>
      </c>
      <c r="G217" s="28"/>
    </row>
    <row r="218" spans="1:7" ht="15" customHeight="1" x14ac:dyDescent="0.25">
      <c r="A218" s="26">
        <f t="shared" si="41"/>
        <v>42</v>
      </c>
      <c r="B218" s="29" t="s">
        <v>29</v>
      </c>
      <c r="C218" s="11" t="s">
        <v>41</v>
      </c>
      <c r="D218" s="15">
        <f>SUM(D219:D222)</f>
        <v>1500</v>
      </c>
      <c r="E218" s="15">
        <f>SUM(E219:E222)</f>
        <v>0</v>
      </c>
      <c r="F218" s="17">
        <f t="shared" si="39"/>
        <v>0</v>
      </c>
      <c r="G218" s="26"/>
    </row>
    <row r="219" spans="1:7" x14ac:dyDescent="0.25">
      <c r="A219" s="27"/>
      <c r="B219" s="30"/>
      <c r="C219" s="11" t="s">
        <v>42</v>
      </c>
      <c r="D219" s="12">
        <v>0</v>
      </c>
      <c r="E219" s="12">
        <v>0</v>
      </c>
      <c r="F219" s="13">
        <v>0</v>
      </c>
      <c r="G219" s="27"/>
    </row>
    <row r="220" spans="1:7" x14ac:dyDescent="0.25">
      <c r="A220" s="27"/>
      <c r="B220" s="30"/>
      <c r="C220" s="11" t="s">
        <v>43</v>
      </c>
      <c r="D220" s="12">
        <v>0</v>
      </c>
      <c r="E220" s="12">
        <v>0</v>
      </c>
      <c r="F220" s="13">
        <v>0</v>
      </c>
      <c r="G220" s="27"/>
    </row>
    <row r="221" spans="1:7" x14ac:dyDescent="0.25">
      <c r="A221" s="27"/>
      <c r="B221" s="30"/>
      <c r="C221" s="11" t="s">
        <v>44</v>
      </c>
      <c r="D221" s="12">
        <v>0</v>
      </c>
      <c r="E221" s="12">
        <v>0</v>
      </c>
      <c r="F221" s="13">
        <v>0</v>
      </c>
      <c r="G221" s="27"/>
    </row>
    <row r="222" spans="1:7" x14ac:dyDescent="0.25">
      <c r="A222" s="28"/>
      <c r="B222" s="31"/>
      <c r="C222" s="11" t="s">
        <v>45</v>
      </c>
      <c r="D222" s="12">
        <v>1500</v>
      </c>
      <c r="E222" s="12">
        <v>0</v>
      </c>
      <c r="F222" s="13">
        <f t="shared" si="39"/>
        <v>0</v>
      </c>
      <c r="G222" s="28"/>
    </row>
    <row r="223" spans="1:7" ht="15" customHeight="1" x14ac:dyDescent="0.25">
      <c r="A223" s="26">
        <f t="shared" ref="A223" si="42">A218+1</f>
        <v>43</v>
      </c>
      <c r="B223" s="29" t="s">
        <v>11</v>
      </c>
      <c r="C223" s="11" t="s">
        <v>41</v>
      </c>
      <c r="D223" s="15">
        <f>SUM(D224:D227)</f>
        <v>1510</v>
      </c>
      <c r="E223" s="15">
        <f>SUM(E224:E227)</f>
        <v>0</v>
      </c>
      <c r="F223" s="17">
        <f t="shared" si="39"/>
        <v>0</v>
      </c>
      <c r="G223" s="26"/>
    </row>
    <row r="224" spans="1:7" x14ac:dyDescent="0.25">
      <c r="A224" s="27"/>
      <c r="B224" s="30"/>
      <c r="C224" s="11" t="s">
        <v>42</v>
      </c>
      <c r="D224" s="12">
        <v>0</v>
      </c>
      <c r="E224" s="12">
        <v>0</v>
      </c>
      <c r="F224" s="13">
        <v>0</v>
      </c>
      <c r="G224" s="27"/>
    </row>
    <row r="225" spans="1:7" x14ac:dyDescent="0.25">
      <c r="A225" s="27"/>
      <c r="B225" s="30"/>
      <c r="C225" s="11" t="s">
        <v>43</v>
      </c>
      <c r="D225" s="12">
        <v>0</v>
      </c>
      <c r="E225" s="12">
        <v>0</v>
      </c>
      <c r="F225" s="13">
        <v>0</v>
      </c>
      <c r="G225" s="27"/>
    </row>
    <row r="226" spans="1:7" x14ac:dyDescent="0.25">
      <c r="A226" s="27"/>
      <c r="B226" s="30"/>
      <c r="C226" s="11" t="s">
        <v>44</v>
      </c>
      <c r="D226" s="12">
        <v>0</v>
      </c>
      <c r="E226" s="12">
        <v>0</v>
      </c>
      <c r="F226" s="13">
        <v>0</v>
      </c>
      <c r="G226" s="27"/>
    </row>
    <row r="227" spans="1:7" x14ac:dyDescent="0.25">
      <c r="A227" s="28"/>
      <c r="B227" s="31"/>
      <c r="C227" s="11" t="s">
        <v>45</v>
      </c>
      <c r="D227" s="12">
        <v>1510</v>
      </c>
      <c r="E227" s="12">
        <v>0</v>
      </c>
      <c r="F227" s="13">
        <f t="shared" si="39"/>
        <v>0</v>
      </c>
      <c r="G227" s="28"/>
    </row>
    <row r="228" spans="1:7" x14ac:dyDescent="0.25">
      <c r="A228" s="26">
        <f t="shared" ref="A228" si="43">A223+1</f>
        <v>44</v>
      </c>
      <c r="B228" s="29" t="s">
        <v>30</v>
      </c>
      <c r="C228" s="11" t="s">
        <v>41</v>
      </c>
      <c r="D228" s="15">
        <f>SUM(D229:D232)</f>
        <v>26</v>
      </c>
      <c r="E228" s="15">
        <f>SUM(E229:E232)</f>
        <v>0</v>
      </c>
      <c r="F228" s="17">
        <f t="shared" si="39"/>
        <v>0</v>
      </c>
      <c r="G228" s="26"/>
    </row>
    <row r="229" spans="1:7" x14ac:dyDescent="0.25">
      <c r="A229" s="27"/>
      <c r="B229" s="30"/>
      <c r="C229" s="11" t="s">
        <v>42</v>
      </c>
      <c r="D229" s="12">
        <v>0</v>
      </c>
      <c r="E229" s="12">
        <v>0</v>
      </c>
      <c r="F229" s="13">
        <v>0</v>
      </c>
      <c r="G229" s="27"/>
    </row>
    <row r="230" spans="1:7" x14ac:dyDescent="0.25">
      <c r="A230" s="27"/>
      <c r="B230" s="30"/>
      <c r="C230" s="11" t="s">
        <v>43</v>
      </c>
      <c r="D230" s="12">
        <v>0</v>
      </c>
      <c r="E230" s="12">
        <v>0</v>
      </c>
      <c r="F230" s="13">
        <v>0</v>
      </c>
      <c r="G230" s="27"/>
    </row>
    <row r="231" spans="1:7" x14ac:dyDescent="0.25">
      <c r="A231" s="27"/>
      <c r="B231" s="30"/>
      <c r="C231" s="11" t="s">
        <v>44</v>
      </c>
      <c r="D231" s="12">
        <v>0</v>
      </c>
      <c r="E231" s="12">
        <v>0</v>
      </c>
      <c r="F231" s="13">
        <v>0</v>
      </c>
      <c r="G231" s="27"/>
    </row>
    <row r="232" spans="1:7" x14ac:dyDescent="0.25">
      <c r="A232" s="28"/>
      <c r="B232" s="31"/>
      <c r="C232" s="11" t="s">
        <v>45</v>
      </c>
      <c r="D232" s="12">
        <v>26</v>
      </c>
      <c r="E232" s="12">
        <v>0</v>
      </c>
      <c r="F232" s="13">
        <f t="shared" si="39"/>
        <v>0</v>
      </c>
      <c r="G232" s="28"/>
    </row>
    <row r="233" spans="1:7" ht="15" customHeight="1" x14ac:dyDescent="0.25">
      <c r="A233" s="26">
        <f t="shared" ref="A233" si="44">A228+1</f>
        <v>45</v>
      </c>
      <c r="B233" s="29" t="s">
        <v>13</v>
      </c>
      <c r="C233" s="11" t="s">
        <v>41</v>
      </c>
      <c r="D233" s="15">
        <f>SUM(D234:D237)</f>
        <v>2100</v>
      </c>
      <c r="E233" s="15">
        <f>SUM(E234:E237)</f>
        <v>0</v>
      </c>
      <c r="F233" s="17">
        <f t="shared" si="39"/>
        <v>0</v>
      </c>
      <c r="G233" s="26"/>
    </row>
    <row r="234" spans="1:7" x14ac:dyDescent="0.25">
      <c r="A234" s="27"/>
      <c r="B234" s="30"/>
      <c r="C234" s="11" t="s">
        <v>42</v>
      </c>
      <c r="D234" s="12">
        <v>0</v>
      </c>
      <c r="E234" s="12">
        <v>0</v>
      </c>
      <c r="F234" s="13">
        <v>0</v>
      </c>
      <c r="G234" s="27"/>
    </row>
    <row r="235" spans="1:7" x14ac:dyDescent="0.25">
      <c r="A235" s="27"/>
      <c r="B235" s="30"/>
      <c r="C235" s="11" t="s">
        <v>43</v>
      </c>
      <c r="D235" s="12">
        <v>0</v>
      </c>
      <c r="E235" s="12">
        <v>0</v>
      </c>
      <c r="F235" s="13">
        <v>0</v>
      </c>
      <c r="G235" s="27"/>
    </row>
    <row r="236" spans="1:7" x14ac:dyDescent="0.25">
      <c r="A236" s="27"/>
      <c r="B236" s="30"/>
      <c r="C236" s="11" t="s">
        <v>44</v>
      </c>
      <c r="D236" s="12">
        <v>0</v>
      </c>
      <c r="E236" s="12">
        <v>0</v>
      </c>
      <c r="F236" s="13">
        <v>0</v>
      </c>
      <c r="G236" s="27"/>
    </row>
    <row r="237" spans="1:7" x14ac:dyDescent="0.25">
      <c r="A237" s="28"/>
      <c r="B237" s="31"/>
      <c r="C237" s="11" t="s">
        <v>45</v>
      </c>
      <c r="D237" s="12">
        <v>2100</v>
      </c>
      <c r="E237" s="12">
        <v>0</v>
      </c>
      <c r="F237" s="13">
        <f t="shared" si="39"/>
        <v>0</v>
      </c>
      <c r="G237" s="28"/>
    </row>
    <row r="238" spans="1:7" x14ac:dyDescent="0.25">
      <c r="A238" s="26">
        <f t="shared" ref="A238" si="45">A233+1</f>
        <v>46</v>
      </c>
      <c r="B238" s="29" t="s">
        <v>14</v>
      </c>
      <c r="C238" s="11" t="s">
        <v>41</v>
      </c>
      <c r="D238" s="15">
        <f>SUM(D239:D242)</f>
        <v>2520</v>
      </c>
      <c r="E238" s="15">
        <f>SUM(E239:E242)</f>
        <v>0</v>
      </c>
      <c r="F238" s="17">
        <f t="shared" si="39"/>
        <v>0</v>
      </c>
      <c r="G238" s="26"/>
    </row>
    <row r="239" spans="1:7" x14ac:dyDescent="0.25">
      <c r="A239" s="27"/>
      <c r="B239" s="30"/>
      <c r="C239" s="11" t="s">
        <v>42</v>
      </c>
      <c r="D239" s="12">
        <v>0</v>
      </c>
      <c r="E239" s="12">
        <v>0</v>
      </c>
      <c r="F239" s="13">
        <v>0</v>
      </c>
      <c r="G239" s="27"/>
    </row>
    <row r="240" spans="1:7" x14ac:dyDescent="0.25">
      <c r="A240" s="27"/>
      <c r="B240" s="30"/>
      <c r="C240" s="11" t="s">
        <v>43</v>
      </c>
      <c r="D240" s="12">
        <v>0</v>
      </c>
      <c r="E240" s="12">
        <v>0</v>
      </c>
      <c r="F240" s="13">
        <v>0</v>
      </c>
      <c r="G240" s="27"/>
    </row>
    <row r="241" spans="1:7" x14ac:dyDescent="0.25">
      <c r="A241" s="27"/>
      <c r="B241" s="30"/>
      <c r="C241" s="11" t="s">
        <v>44</v>
      </c>
      <c r="D241" s="12">
        <v>0</v>
      </c>
      <c r="E241" s="12">
        <v>0</v>
      </c>
      <c r="F241" s="13">
        <v>0</v>
      </c>
      <c r="G241" s="27"/>
    </row>
    <row r="242" spans="1:7" x14ac:dyDescent="0.25">
      <c r="A242" s="28"/>
      <c r="B242" s="31"/>
      <c r="C242" s="11" t="s">
        <v>45</v>
      </c>
      <c r="D242" s="12">
        <v>2520</v>
      </c>
      <c r="E242" s="12">
        <v>0</v>
      </c>
      <c r="F242" s="13">
        <f t="shared" si="39"/>
        <v>0</v>
      </c>
      <c r="G242" s="28"/>
    </row>
    <row r="243" spans="1:7" x14ac:dyDescent="0.25">
      <c r="A243" s="26">
        <f t="shared" ref="A243" si="46">A238+1</f>
        <v>47</v>
      </c>
      <c r="B243" s="29" t="s">
        <v>31</v>
      </c>
      <c r="C243" s="11" t="s">
        <v>41</v>
      </c>
      <c r="D243" s="15">
        <f>SUM(D244:D247)</f>
        <v>2250</v>
      </c>
      <c r="E243" s="15">
        <f>SUM(E244:E247)</f>
        <v>0</v>
      </c>
      <c r="F243" s="17">
        <f t="shared" si="39"/>
        <v>0</v>
      </c>
      <c r="G243" s="26"/>
    </row>
    <row r="244" spans="1:7" x14ac:dyDescent="0.25">
      <c r="A244" s="27"/>
      <c r="B244" s="30"/>
      <c r="C244" s="11" t="s">
        <v>42</v>
      </c>
      <c r="D244" s="12">
        <v>0</v>
      </c>
      <c r="E244" s="12">
        <v>0</v>
      </c>
      <c r="F244" s="13">
        <v>0</v>
      </c>
      <c r="G244" s="27"/>
    </row>
    <row r="245" spans="1:7" x14ac:dyDescent="0.25">
      <c r="A245" s="27"/>
      <c r="B245" s="30"/>
      <c r="C245" s="11" t="s">
        <v>43</v>
      </c>
      <c r="D245" s="12">
        <v>0</v>
      </c>
      <c r="E245" s="12">
        <v>0</v>
      </c>
      <c r="F245" s="13">
        <v>0</v>
      </c>
      <c r="G245" s="27"/>
    </row>
    <row r="246" spans="1:7" x14ac:dyDescent="0.25">
      <c r="A246" s="27"/>
      <c r="B246" s="30"/>
      <c r="C246" s="11" t="s">
        <v>44</v>
      </c>
      <c r="D246" s="12">
        <v>0</v>
      </c>
      <c r="E246" s="12">
        <v>0</v>
      </c>
      <c r="F246" s="13">
        <v>0</v>
      </c>
      <c r="G246" s="27"/>
    </row>
    <row r="247" spans="1:7" x14ac:dyDescent="0.25">
      <c r="A247" s="28"/>
      <c r="B247" s="31"/>
      <c r="C247" s="11" t="s">
        <v>45</v>
      </c>
      <c r="D247" s="12">
        <v>2250</v>
      </c>
      <c r="E247" s="12">
        <v>0</v>
      </c>
      <c r="F247" s="13">
        <f t="shared" si="39"/>
        <v>0</v>
      </c>
      <c r="G247" s="28"/>
    </row>
    <row r="248" spans="1:7" x14ac:dyDescent="0.25">
      <c r="A248" s="26">
        <f t="shared" ref="A248" si="47">A243+1</f>
        <v>48</v>
      </c>
      <c r="B248" s="29" t="s">
        <v>15</v>
      </c>
      <c r="C248" s="11" t="s">
        <v>41</v>
      </c>
      <c r="D248" s="15">
        <f>SUM(D249:D252)</f>
        <v>125010</v>
      </c>
      <c r="E248" s="15">
        <f>SUM(E249:E252)</f>
        <v>11000</v>
      </c>
      <c r="F248" s="17">
        <f t="shared" si="39"/>
        <v>8.7992960563154945</v>
      </c>
      <c r="G248" s="26"/>
    </row>
    <row r="249" spans="1:7" x14ac:dyDescent="0.25">
      <c r="A249" s="27"/>
      <c r="B249" s="30"/>
      <c r="C249" s="11" t="s">
        <v>42</v>
      </c>
      <c r="D249" s="12">
        <v>0</v>
      </c>
      <c r="E249" s="12">
        <v>0</v>
      </c>
      <c r="F249" s="13">
        <v>0</v>
      </c>
      <c r="G249" s="27"/>
    </row>
    <row r="250" spans="1:7" x14ac:dyDescent="0.25">
      <c r="A250" s="27"/>
      <c r="B250" s="30"/>
      <c r="C250" s="11" t="s">
        <v>43</v>
      </c>
      <c r="D250" s="12">
        <v>0</v>
      </c>
      <c r="E250" s="12">
        <v>0</v>
      </c>
      <c r="F250" s="13">
        <v>0</v>
      </c>
      <c r="G250" s="27"/>
    </row>
    <row r="251" spans="1:7" x14ac:dyDescent="0.25">
      <c r="A251" s="27"/>
      <c r="B251" s="30"/>
      <c r="C251" s="11" t="s">
        <v>44</v>
      </c>
      <c r="D251" s="12">
        <v>0</v>
      </c>
      <c r="E251" s="12">
        <v>0</v>
      </c>
      <c r="F251" s="13">
        <v>0</v>
      </c>
      <c r="G251" s="27"/>
    </row>
    <row r="252" spans="1:7" x14ac:dyDescent="0.25">
      <c r="A252" s="28"/>
      <c r="B252" s="31"/>
      <c r="C252" s="11" t="s">
        <v>45</v>
      </c>
      <c r="D252" s="12">
        <v>125010</v>
      </c>
      <c r="E252" s="12">
        <v>11000</v>
      </c>
      <c r="F252" s="13">
        <f t="shared" si="39"/>
        <v>8.7992960563154945</v>
      </c>
      <c r="G252" s="28"/>
    </row>
    <row r="253" spans="1:7" ht="15" customHeight="1" x14ac:dyDescent="0.25">
      <c r="A253" s="26">
        <f t="shared" ref="A253" si="48">A248+1</f>
        <v>49</v>
      </c>
      <c r="B253" s="29" t="s">
        <v>32</v>
      </c>
      <c r="C253" s="11" t="s">
        <v>41</v>
      </c>
      <c r="D253" s="15">
        <f>SUM(D254:D257)</f>
        <v>486.2</v>
      </c>
      <c r="E253" s="15">
        <f>SUM(E254:E257)</f>
        <v>0</v>
      </c>
      <c r="F253" s="17">
        <f t="shared" si="39"/>
        <v>0</v>
      </c>
      <c r="G253" s="26"/>
    </row>
    <row r="254" spans="1:7" x14ac:dyDescent="0.25">
      <c r="A254" s="27"/>
      <c r="B254" s="30"/>
      <c r="C254" s="11" t="s">
        <v>42</v>
      </c>
      <c r="D254" s="12">
        <v>0</v>
      </c>
      <c r="E254" s="12">
        <v>0</v>
      </c>
      <c r="F254" s="13">
        <v>0</v>
      </c>
      <c r="G254" s="27"/>
    </row>
    <row r="255" spans="1:7" x14ac:dyDescent="0.25">
      <c r="A255" s="27"/>
      <c r="B255" s="30"/>
      <c r="C255" s="11" t="s">
        <v>43</v>
      </c>
      <c r="D255" s="12">
        <v>0</v>
      </c>
      <c r="E255" s="12">
        <v>0</v>
      </c>
      <c r="F255" s="13">
        <v>0</v>
      </c>
      <c r="G255" s="27"/>
    </row>
    <row r="256" spans="1:7" x14ac:dyDescent="0.25">
      <c r="A256" s="27"/>
      <c r="B256" s="30"/>
      <c r="C256" s="11" t="s">
        <v>44</v>
      </c>
      <c r="D256" s="12">
        <v>0</v>
      </c>
      <c r="E256" s="12">
        <v>0</v>
      </c>
      <c r="F256" s="13">
        <v>0</v>
      </c>
      <c r="G256" s="27"/>
    </row>
    <row r="257" spans="1:7" x14ac:dyDescent="0.25">
      <c r="A257" s="28"/>
      <c r="B257" s="31"/>
      <c r="C257" s="11" t="s">
        <v>45</v>
      </c>
      <c r="D257" s="12">
        <v>486.2</v>
      </c>
      <c r="E257" s="12">
        <v>0</v>
      </c>
      <c r="F257" s="13">
        <f t="shared" si="39"/>
        <v>0</v>
      </c>
      <c r="G257" s="28"/>
    </row>
    <row r="258" spans="1:7" ht="15" customHeight="1" x14ac:dyDescent="0.25">
      <c r="A258" s="26"/>
      <c r="B258" s="32" t="s">
        <v>60</v>
      </c>
      <c r="C258" s="11" t="s">
        <v>41</v>
      </c>
      <c r="D258" s="15">
        <f>SUM(D259:D262)</f>
        <v>260851.20000000001</v>
      </c>
      <c r="E258" s="15">
        <f>SUM(E259:E262)</f>
        <v>11000</v>
      </c>
      <c r="F258" s="17">
        <f t="shared" si="39"/>
        <v>4.216963540899946</v>
      </c>
      <c r="G258" s="26"/>
    </row>
    <row r="259" spans="1:7" x14ac:dyDescent="0.25">
      <c r="A259" s="27"/>
      <c r="B259" s="33"/>
      <c r="C259" s="11" t="s">
        <v>42</v>
      </c>
      <c r="D259" s="19">
        <f>D254+D249+D244+D239+D234+D229+D224+D219+D209+D204+D199+D194+D189+D184+D179+D174+D169+D164+D159+D154+D149+D144+D214</f>
        <v>0</v>
      </c>
      <c r="E259" s="12">
        <f>E254+E249+E244+E239+E234+E229+E224+E219+E209+E204+E199+E194+E189+E184+E179+E174+E169+E164+E159+E154+E149+E144</f>
        <v>0</v>
      </c>
      <c r="F259" s="13">
        <v>0</v>
      </c>
      <c r="G259" s="27"/>
    </row>
    <row r="260" spans="1:7" x14ac:dyDescent="0.25">
      <c r="A260" s="27"/>
      <c r="B260" s="33"/>
      <c r="C260" s="11" t="s">
        <v>43</v>
      </c>
      <c r="D260" s="19">
        <f>D255+D250+D245+D240+D235+D230+D225+D220+D210+D205+D200+D195+D190+D185+D180+D175+D170+D165+D160+D155+D150+D145+D215</f>
        <v>1413.8500000000001</v>
      </c>
      <c r="E260" s="12">
        <f>E255+E250+E245+E240+E235+E230+E225+E220+E210+E205+E200+E195+E190+E185+E180+E175+E170+E165+E160+E155+E150+E145</f>
        <v>0</v>
      </c>
      <c r="F260" s="13">
        <f t="shared" si="39"/>
        <v>0</v>
      </c>
      <c r="G260" s="27"/>
    </row>
    <row r="261" spans="1:7" x14ac:dyDescent="0.25">
      <c r="A261" s="27"/>
      <c r="B261" s="33"/>
      <c r="C261" s="11" t="s">
        <v>44</v>
      </c>
      <c r="D261" s="19">
        <f>D256+D251+D246+D241+D236+D231+D226+D221+D211+D206+D201+D196+D191+D186+D181+D176+D171+D166+D161+D156+D151+D146+D216</f>
        <v>33932.400000000001</v>
      </c>
      <c r="E261" s="12">
        <f>E256+E251+E246+E241+E236+E231+E226+E221+E211+E206+E201+E196+E191+E186+E181+E176+E171+E166+E161+E156+E151+E146</f>
        <v>0</v>
      </c>
      <c r="F261" s="13">
        <f t="shared" si="39"/>
        <v>0</v>
      </c>
      <c r="G261" s="27"/>
    </row>
    <row r="262" spans="1:7" x14ac:dyDescent="0.25">
      <c r="A262" s="28"/>
      <c r="B262" s="34"/>
      <c r="C262" s="11" t="s">
        <v>45</v>
      </c>
      <c r="D262" s="19">
        <f>D257+D252+D247+D242+D237+D232+D227+D222+D212+D207+D202+D197+D192+D187+D182+D177+D172+D167+D162+D157+D152+D147+D217</f>
        <v>225504.95</v>
      </c>
      <c r="E262" s="12">
        <f>E257+E252+E247+E242+E237+E232+E227+E222+E212+E207+E202+E197+E192+E187+E182+E177+E172+E167+E162+E157+E152+E147</f>
        <v>11000</v>
      </c>
      <c r="F262" s="13">
        <f t="shared" si="39"/>
        <v>4.8779417037186992</v>
      </c>
      <c r="G262" s="28"/>
    </row>
    <row r="263" spans="1:7" ht="15.75" customHeight="1" x14ac:dyDescent="0.25">
      <c r="A263" s="23" t="s">
        <v>63</v>
      </c>
      <c r="B263" s="24"/>
      <c r="C263" s="24"/>
      <c r="D263" s="24"/>
      <c r="E263" s="24"/>
      <c r="F263" s="24"/>
      <c r="G263" s="25"/>
    </row>
    <row r="264" spans="1:7" ht="15.75" customHeight="1" x14ac:dyDescent="0.25">
      <c r="A264" s="26">
        <f>A253+1</f>
        <v>50</v>
      </c>
      <c r="B264" s="29" t="s">
        <v>20</v>
      </c>
      <c r="C264" s="11" t="s">
        <v>41</v>
      </c>
      <c r="D264" s="15">
        <f>SUM(D265:D268)</f>
        <v>46250.5</v>
      </c>
      <c r="E264" s="15">
        <f>SUM(E265:E268)</f>
        <v>998.47131000000002</v>
      </c>
      <c r="F264" s="17">
        <f t="shared" si="39"/>
        <v>2.1588335477454299</v>
      </c>
      <c r="G264" s="26"/>
    </row>
    <row r="265" spans="1:7" x14ac:dyDescent="0.25">
      <c r="A265" s="27"/>
      <c r="B265" s="30"/>
      <c r="C265" s="11" t="s">
        <v>42</v>
      </c>
      <c r="D265" s="12">
        <v>0</v>
      </c>
      <c r="E265" s="12">
        <v>0</v>
      </c>
      <c r="F265" s="13">
        <v>0</v>
      </c>
      <c r="G265" s="27"/>
    </row>
    <row r="266" spans="1:7" x14ac:dyDescent="0.25">
      <c r="A266" s="27"/>
      <c r="B266" s="30"/>
      <c r="C266" s="11" t="s">
        <v>43</v>
      </c>
      <c r="D266" s="12">
        <f>46250.5*0.32</f>
        <v>14800.16</v>
      </c>
      <c r="E266" s="12">
        <v>0</v>
      </c>
      <c r="F266" s="13">
        <f t="shared" si="39"/>
        <v>0</v>
      </c>
      <c r="G266" s="27"/>
    </row>
    <row r="267" spans="1:7" x14ac:dyDescent="0.25">
      <c r="A267" s="27"/>
      <c r="B267" s="30"/>
      <c r="C267" s="11" t="s">
        <v>44</v>
      </c>
      <c r="D267" s="12">
        <v>0</v>
      </c>
      <c r="E267" s="12">
        <v>998.47131000000002</v>
      </c>
      <c r="F267" s="13">
        <v>0</v>
      </c>
      <c r="G267" s="27"/>
    </row>
    <row r="268" spans="1:7" x14ac:dyDescent="0.25">
      <c r="A268" s="28"/>
      <c r="B268" s="31"/>
      <c r="C268" s="11" t="s">
        <v>45</v>
      </c>
      <c r="D268" s="12">
        <f>46250.5*0.68</f>
        <v>31450.340000000004</v>
      </c>
      <c r="E268" s="12">
        <v>0</v>
      </c>
      <c r="F268" s="13">
        <f t="shared" si="39"/>
        <v>0</v>
      </c>
      <c r="G268" s="28"/>
    </row>
    <row r="269" spans="1:7" ht="15.75" customHeight="1" x14ac:dyDescent="0.25">
      <c r="A269" s="26">
        <f>A264+1</f>
        <v>51</v>
      </c>
      <c r="B269" s="29" t="s">
        <v>22</v>
      </c>
      <c r="C269" s="11" t="s">
        <v>41</v>
      </c>
      <c r="D269" s="15">
        <f>SUM(D270:D273)</f>
        <v>232</v>
      </c>
      <c r="E269" s="15">
        <f>SUM(E270:E273)</f>
        <v>0</v>
      </c>
      <c r="F269" s="17">
        <f t="shared" si="39"/>
        <v>0</v>
      </c>
      <c r="G269" s="26"/>
    </row>
    <row r="270" spans="1:7" x14ac:dyDescent="0.25">
      <c r="A270" s="27"/>
      <c r="B270" s="30"/>
      <c r="C270" s="11" t="s">
        <v>42</v>
      </c>
      <c r="D270" s="12">
        <v>0</v>
      </c>
      <c r="E270" s="12">
        <v>0</v>
      </c>
      <c r="F270" s="13">
        <v>0</v>
      </c>
      <c r="G270" s="27"/>
    </row>
    <row r="271" spans="1:7" x14ac:dyDescent="0.25">
      <c r="A271" s="27"/>
      <c r="B271" s="30"/>
      <c r="C271" s="11" t="s">
        <v>43</v>
      </c>
      <c r="D271" s="12">
        <v>0</v>
      </c>
      <c r="E271" s="12">
        <v>0</v>
      </c>
      <c r="F271" s="13">
        <v>0</v>
      </c>
      <c r="G271" s="27"/>
    </row>
    <row r="272" spans="1:7" x14ac:dyDescent="0.25">
      <c r="A272" s="27"/>
      <c r="B272" s="30"/>
      <c r="C272" s="11" t="s">
        <v>44</v>
      </c>
      <c r="D272" s="12">
        <v>0</v>
      </c>
      <c r="E272" s="12">
        <v>0</v>
      </c>
      <c r="F272" s="13">
        <v>0</v>
      </c>
      <c r="G272" s="27"/>
    </row>
    <row r="273" spans="1:7" ht="15" customHeight="1" x14ac:dyDescent="0.25">
      <c r="A273" s="28"/>
      <c r="B273" s="31"/>
      <c r="C273" s="11" t="s">
        <v>45</v>
      </c>
      <c r="D273" s="12">
        <v>232</v>
      </c>
      <c r="E273" s="12">
        <v>0</v>
      </c>
      <c r="F273" s="13">
        <f t="shared" ref="F273:F288" si="49">E273/D273*100</f>
        <v>0</v>
      </c>
      <c r="G273" s="28"/>
    </row>
    <row r="274" spans="1:7" ht="15" customHeight="1" x14ac:dyDescent="0.25">
      <c r="A274" s="26">
        <f>A269+1</f>
        <v>52</v>
      </c>
      <c r="B274" s="29" t="s">
        <v>79</v>
      </c>
      <c r="C274" s="11" t="s">
        <v>41</v>
      </c>
      <c r="D274" s="15">
        <f>SUM(D275:D278)</f>
        <v>73487.199999999997</v>
      </c>
      <c r="E274" s="15">
        <f>SUM(E275:E278)</f>
        <v>0</v>
      </c>
      <c r="F274" s="17">
        <f t="shared" si="49"/>
        <v>0</v>
      </c>
      <c r="G274" s="26"/>
    </row>
    <row r="275" spans="1:7" x14ac:dyDescent="0.25">
      <c r="A275" s="27"/>
      <c r="B275" s="30"/>
      <c r="C275" s="11" t="s">
        <v>42</v>
      </c>
      <c r="D275" s="12">
        <v>0</v>
      </c>
      <c r="E275" s="12">
        <v>0</v>
      </c>
      <c r="F275" s="13">
        <v>0</v>
      </c>
      <c r="G275" s="27"/>
    </row>
    <row r="276" spans="1:7" x14ac:dyDescent="0.25">
      <c r="A276" s="27"/>
      <c r="B276" s="30"/>
      <c r="C276" s="11" t="s">
        <v>43</v>
      </c>
      <c r="D276" s="12">
        <f>73487.2/100*4</f>
        <v>2939.4879999999998</v>
      </c>
      <c r="E276" s="12">
        <v>0</v>
      </c>
      <c r="F276" s="13">
        <v>0</v>
      </c>
      <c r="G276" s="27"/>
    </row>
    <row r="277" spans="1:7" x14ac:dyDescent="0.25">
      <c r="A277" s="27"/>
      <c r="B277" s="30"/>
      <c r="C277" s="11" t="s">
        <v>44</v>
      </c>
      <c r="D277" s="12">
        <f>73487.2/100*7</f>
        <v>5144.1039999999994</v>
      </c>
      <c r="E277" s="12">
        <v>0</v>
      </c>
      <c r="F277" s="13">
        <v>0</v>
      </c>
      <c r="G277" s="27"/>
    </row>
    <row r="278" spans="1:7" x14ac:dyDescent="0.25">
      <c r="A278" s="28"/>
      <c r="B278" s="31"/>
      <c r="C278" s="11" t="s">
        <v>45</v>
      </c>
      <c r="D278" s="12">
        <f>73487.2/100*89</f>
        <v>65403.607999999993</v>
      </c>
      <c r="E278" s="12">
        <v>0</v>
      </c>
      <c r="F278" s="13">
        <f>E278/D278*100</f>
        <v>0</v>
      </c>
      <c r="G278" s="28"/>
    </row>
    <row r="279" spans="1:7" ht="15" customHeight="1" x14ac:dyDescent="0.25">
      <c r="A279" s="26"/>
      <c r="B279" s="32" t="s">
        <v>60</v>
      </c>
      <c r="C279" s="11" t="s">
        <v>41</v>
      </c>
      <c r="D279" s="15">
        <f>SUM(D280:D283)</f>
        <v>119969.70000000001</v>
      </c>
      <c r="E279" s="15">
        <f>SUM(E280:E283)</f>
        <v>998.47131000000002</v>
      </c>
      <c r="F279" s="17">
        <f t="shared" si="49"/>
        <v>0.83226957306719951</v>
      </c>
      <c r="G279" s="26" t="s">
        <v>82</v>
      </c>
    </row>
    <row r="280" spans="1:7" x14ac:dyDescent="0.25">
      <c r="A280" s="27"/>
      <c r="B280" s="33"/>
      <c r="C280" s="11" t="s">
        <v>42</v>
      </c>
      <c r="D280" s="12">
        <f>D270+D265</f>
        <v>0</v>
      </c>
      <c r="E280" s="12">
        <f>E270+E265</f>
        <v>0</v>
      </c>
      <c r="F280" s="13">
        <v>0</v>
      </c>
      <c r="G280" s="27"/>
    </row>
    <row r="281" spans="1:7" x14ac:dyDescent="0.25">
      <c r="A281" s="27"/>
      <c r="B281" s="33"/>
      <c r="C281" s="11" t="s">
        <v>43</v>
      </c>
      <c r="D281" s="12">
        <f>D271+D266+D276</f>
        <v>17739.648000000001</v>
      </c>
      <c r="E281" s="12">
        <f>E271+E266</f>
        <v>0</v>
      </c>
      <c r="F281" s="13">
        <f t="shared" si="49"/>
        <v>0</v>
      </c>
      <c r="G281" s="27"/>
    </row>
    <row r="282" spans="1:7" x14ac:dyDescent="0.25">
      <c r="A282" s="27"/>
      <c r="B282" s="33"/>
      <c r="C282" s="11" t="s">
        <v>44</v>
      </c>
      <c r="D282" s="12">
        <f>D267+D272+D277</f>
        <v>5144.1039999999994</v>
      </c>
      <c r="E282" s="12">
        <f>E272+E267</f>
        <v>998.47131000000002</v>
      </c>
      <c r="F282" s="13">
        <f>E282/D282*100</f>
        <v>19.410014066589635</v>
      </c>
      <c r="G282" s="27"/>
    </row>
    <row r="283" spans="1:7" x14ac:dyDescent="0.25">
      <c r="A283" s="28"/>
      <c r="B283" s="34"/>
      <c r="C283" s="11" t="s">
        <v>45</v>
      </c>
      <c r="D283" s="12">
        <f>D273+D268+D278</f>
        <v>97085.948000000004</v>
      </c>
      <c r="E283" s="12">
        <f>E273+E268</f>
        <v>0</v>
      </c>
      <c r="F283" s="13">
        <f t="shared" si="49"/>
        <v>0</v>
      </c>
      <c r="G283" s="28"/>
    </row>
    <row r="284" spans="1:7" ht="15" customHeight="1" x14ac:dyDescent="0.25">
      <c r="A284" s="26"/>
      <c r="B284" s="32" t="s">
        <v>64</v>
      </c>
      <c r="C284" s="14" t="s">
        <v>41</v>
      </c>
      <c r="D284" s="15">
        <f t="shared" ref="D284:E288" si="50">D279+D258+D137</f>
        <v>535840.48</v>
      </c>
      <c r="E284" s="15">
        <f t="shared" si="50"/>
        <v>13368.251310000001</v>
      </c>
      <c r="F284" s="17">
        <f t="shared" si="49"/>
        <v>2.4948192249305245</v>
      </c>
      <c r="G284" s="26"/>
    </row>
    <row r="285" spans="1:7" x14ac:dyDescent="0.25">
      <c r="A285" s="27"/>
      <c r="B285" s="33"/>
      <c r="C285" s="11" t="s">
        <v>42</v>
      </c>
      <c r="D285" s="12">
        <f t="shared" si="50"/>
        <v>0</v>
      </c>
      <c r="E285" s="12">
        <f t="shared" si="50"/>
        <v>0</v>
      </c>
      <c r="F285" s="13">
        <v>0</v>
      </c>
      <c r="G285" s="27"/>
    </row>
    <row r="286" spans="1:7" x14ac:dyDescent="0.25">
      <c r="A286" s="27"/>
      <c r="B286" s="33"/>
      <c r="C286" s="11" t="s">
        <v>43</v>
      </c>
      <c r="D286" s="12">
        <f t="shared" si="50"/>
        <v>42639.837199999994</v>
      </c>
      <c r="E286" s="12">
        <f t="shared" si="50"/>
        <v>496</v>
      </c>
      <c r="F286" s="13">
        <f t="shared" si="49"/>
        <v>1.1632314581163552</v>
      </c>
      <c r="G286" s="27"/>
    </row>
    <row r="287" spans="1:7" x14ac:dyDescent="0.25">
      <c r="A287" s="27"/>
      <c r="B287" s="33"/>
      <c r="C287" s="11" t="s">
        <v>44</v>
      </c>
      <c r="D287" s="12">
        <f t="shared" si="50"/>
        <v>170609.74479999999</v>
      </c>
      <c r="E287" s="12">
        <f t="shared" si="50"/>
        <v>1872.2513100000001</v>
      </c>
      <c r="F287" s="13">
        <f t="shared" si="49"/>
        <v>1.09738826008724</v>
      </c>
      <c r="G287" s="27"/>
    </row>
    <row r="288" spans="1:7" x14ac:dyDescent="0.25">
      <c r="A288" s="28"/>
      <c r="B288" s="34"/>
      <c r="C288" s="11" t="s">
        <v>45</v>
      </c>
      <c r="D288" s="12">
        <f t="shared" si="50"/>
        <v>322590.89800000004</v>
      </c>
      <c r="E288" s="12">
        <f t="shared" si="50"/>
        <v>11000</v>
      </c>
      <c r="F288" s="13">
        <f t="shared" si="49"/>
        <v>3.4098916206867056</v>
      </c>
      <c r="G288" s="28"/>
    </row>
    <row r="289" spans="1:8" x14ac:dyDescent="0.25">
      <c r="A289" s="1" t="s">
        <v>65</v>
      </c>
    </row>
    <row r="290" spans="1:8" x14ac:dyDescent="0.25">
      <c r="A290" s="1" t="s">
        <v>66</v>
      </c>
    </row>
    <row r="291" spans="1:8" x14ac:dyDescent="0.25">
      <c r="A291" s="1" t="s">
        <v>67</v>
      </c>
    </row>
    <row r="292" spans="1:8" x14ac:dyDescent="0.25">
      <c r="A292" s="1" t="s">
        <v>68</v>
      </c>
    </row>
    <row r="295" spans="1:8" x14ac:dyDescent="0.25">
      <c r="A295" s="21" t="s">
        <v>73</v>
      </c>
      <c r="B295" s="22"/>
      <c r="C295" s="22"/>
      <c r="D295" s="22"/>
      <c r="E295" s="22"/>
      <c r="F295" s="22"/>
      <c r="G295" s="22"/>
      <c r="H295" s="22"/>
    </row>
    <row r="296" spans="1:8" x14ac:dyDescent="0.25">
      <c r="A296" s="6"/>
      <c r="B296" s="7"/>
      <c r="C296" s="7"/>
      <c r="D296" s="7"/>
      <c r="E296" s="7"/>
      <c r="F296" s="7"/>
      <c r="G296" s="7"/>
      <c r="H296" s="7"/>
    </row>
    <row r="297" spans="1:8" x14ac:dyDescent="0.25">
      <c r="A297" s="6"/>
      <c r="B297" s="7"/>
      <c r="C297" s="7"/>
      <c r="D297" s="7"/>
      <c r="E297" s="7"/>
      <c r="F297" s="7"/>
      <c r="G297" s="7"/>
      <c r="H297" s="7"/>
    </row>
    <row r="298" spans="1:8" ht="10.5" customHeight="1" x14ac:dyDescent="0.25">
      <c r="A298" s="4" t="s">
        <v>69</v>
      </c>
      <c r="B298" s="20"/>
      <c r="F298" s="8"/>
    </row>
    <row r="299" spans="1:8" ht="8.25" customHeight="1" x14ac:dyDescent="0.25">
      <c r="A299" s="4" t="s">
        <v>72</v>
      </c>
      <c r="B299" s="20"/>
    </row>
    <row r="300" spans="1:8" ht="9" customHeight="1" x14ac:dyDescent="0.25">
      <c r="A300" s="4" t="s">
        <v>21</v>
      </c>
      <c r="B300" s="20"/>
    </row>
    <row r="301" spans="1:8" ht="11.25" customHeight="1" x14ac:dyDescent="0.25">
      <c r="A301" s="4" t="s">
        <v>70</v>
      </c>
      <c r="B301" s="20"/>
    </row>
    <row r="302" spans="1:8" ht="34.5" customHeight="1" x14ac:dyDescent="0.25">
      <c r="A302" s="9"/>
      <c r="B302" s="9"/>
      <c r="C302" s="10"/>
      <c r="D302" s="10"/>
      <c r="E302" s="10"/>
      <c r="F302" s="10"/>
      <c r="G302" s="9"/>
    </row>
    <row r="303" spans="1:8" x14ac:dyDescent="0.25">
      <c r="A303" s="3"/>
    </row>
    <row r="310" ht="10.5" customHeight="1" x14ac:dyDescent="0.25"/>
    <row r="311" ht="8.25" customHeight="1" x14ac:dyDescent="0.25"/>
    <row r="312" ht="9" customHeight="1" x14ac:dyDescent="0.25"/>
    <row r="313" ht="11.25" customHeight="1" x14ac:dyDescent="0.25"/>
  </sheetData>
  <mergeCells count="178">
    <mergeCell ref="A1:G1"/>
    <mergeCell ref="A2:G2"/>
    <mergeCell ref="A4:A5"/>
    <mergeCell ref="B4:B5"/>
    <mergeCell ref="C4:C5"/>
    <mergeCell ref="D4:F4"/>
    <mergeCell ref="A6:G6"/>
    <mergeCell ref="A7:A11"/>
    <mergeCell ref="B7:B11"/>
    <mergeCell ref="G7:G11"/>
    <mergeCell ref="A12:A16"/>
    <mergeCell ref="B12:B16"/>
    <mergeCell ref="G12:G16"/>
    <mergeCell ref="A27:A31"/>
    <mergeCell ref="B27:B31"/>
    <mergeCell ref="G27:G31"/>
    <mergeCell ref="A32:A36"/>
    <mergeCell ref="B32:B36"/>
    <mergeCell ref="G32:G36"/>
    <mergeCell ref="A17:A21"/>
    <mergeCell ref="B17:B21"/>
    <mergeCell ref="G17:G21"/>
    <mergeCell ref="A22:A26"/>
    <mergeCell ref="B22:B26"/>
    <mergeCell ref="G22:G26"/>
    <mergeCell ref="A47:A51"/>
    <mergeCell ref="B47:B51"/>
    <mergeCell ref="G47:G51"/>
    <mergeCell ref="A52:A56"/>
    <mergeCell ref="B52:B56"/>
    <mergeCell ref="G52:G56"/>
    <mergeCell ref="A37:A41"/>
    <mergeCell ref="B37:B41"/>
    <mergeCell ref="G37:G41"/>
    <mergeCell ref="A42:A46"/>
    <mergeCell ref="B42:B46"/>
    <mergeCell ref="G42:G46"/>
    <mergeCell ref="A67:A71"/>
    <mergeCell ref="B67:B71"/>
    <mergeCell ref="G67:G71"/>
    <mergeCell ref="A72:A76"/>
    <mergeCell ref="B72:B76"/>
    <mergeCell ref="G72:G76"/>
    <mergeCell ref="A57:A61"/>
    <mergeCell ref="B57:B61"/>
    <mergeCell ref="G57:G61"/>
    <mergeCell ref="A62:A66"/>
    <mergeCell ref="B62:B66"/>
    <mergeCell ref="G62:G66"/>
    <mergeCell ref="A87:A91"/>
    <mergeCell ref="B87:B91"/>
    <mergeCell ref="G87:G91"/>
    <mergeCell ref="A92:A96"/>
    <mergeCell ref="B92:B96"/>
    <mergeCell ref="G92:G96"/>
    <mergeCell ref="A77:A81"/>
    <mergeCell ref="B77:B81"/>
    <mergeCell ref="G77:G81"/>
    <mergeCell ref="A82:A86"/>
    <mergeCell ref="B82:B86"/>
    <mergeCell ref="G82:G86"/>
    <mergeCell ref="A107:A111"/>
    <mergeCell ref="B107:B111"/>
    <mergeCell ref="G107:G111"/>
    <mergeCell ref="A112:A116"/>
    <mergeCell ref="B112:B116"/>
    <mergeCell ref="G112:G116"/>
    <mergeCell ref="A97:A101"/>
    <mergeCell ref="B97:B101"/>
    <mergeCell ref="G97:G101"/>
    <mergeCell ref="A102:A106"/>
    <mergeCell ref="B102:B106"/>
    <mergeCell ref="G102:G106"/>
    <mergeCell ref="A127:A131"/>
    <mergeCell ref="B127:B131"/>
    <mergeCell ref="G127:G131"/>
    <mergeCell ref="A132:A136"/>
    <mergeCell ref="B132:B136"/>
    <mergeCell ref="G132:G136"/>
    <mergeCell ref="A117:A121"/>
    <mergeCell ref="B117:B121"/>
    <mergeCell ref="G117:G121"/>
    <mergeCell ref="A122:A126"/>
    <mergeCell ref="B122:B126"/>
    <mergeCell ref="G122:G126"/>
    <mergeCell ref="A137:A141"/>
    <mergeCell ref="B137:B141"/>
    <mergeCell ref="G137:G141"/>
    <mergeCell ref="A142:G142"/>
    <mergeCell ref="A143:A147"/>
    <mergeCell ref="B143:B147"/>
    <mergeCell ref="G143:G147"/>
    <mergeCell ref="A158:A162"/>
    <mergeCell ref="B158:B162"/>
    <mergeCell ref="G158:G162"/>
    <mergeCell ref="A163:A167"/>
    <mergeCell ref="B163:B167"/>
    <mergeCell ref="G163:G167"/>
    <mergeCell ref="A148:A152"/>
    <mergeCell ref="B148:B152"/>
    <mergeCell ref="G148:G152"/>
    <mergeCell ref="A153:A157"/>
    <mergeCell ref="B153:B157"/>
    <mergeCell ref="G153:G157"/>
    <mergeCell ref="A178:A182"/>
    <mergeCell ref="B178:B182"/>
    <mergeCell ref="G178:G182"/>
    <mergeCell ref="A183:A187"/>
    <mergeCell ref="B183:B187"/>
    <mergeCell ref="G183:G187"/>
    <mergeCell ref="A168:A172"/>
    <mergeCell ref="B168:B172"/>
    <mergeCell ref="G168:G172"/>
    <mergeCell ref="A173:A177"/>
    <mergeCell ref="B173:B177"/>
    <mergeCell ref="G173:G177"/>
    <mergeCell ref="A198:A202"/>
    <mergeCell ref="B198:B202"/>
    <mergeCell ref="G198:G202"/>
    <mergeCell ref="A203:A207"/>
    <mergeCell ref="B203:B207"/>
    <mergeCell ref="G203:G207"/>
    <mergeCell ref="A188:A192"/>
    <mergeCell ref="B188:B192"/>
    <mergeCell ref="G188:G192"/>
    <mergeCell ref="A193:A197"/>
    <mergeCell ref="B193:B197"/>
    <mergeCell ref="G193:G197"/>
    <mergeCell ref="A218:A222"/>
    <mergeCell ref="B218:B222"/>
    <mergeCell ref="G218:G222"/>
    <mergeCell ref="A223:A227"/>
    <mergeCell ref="B223:B227"/>
    <mergeCell ref="G223:G227"/>
    <mergeCell ref="A208:A212"/>
    <mergeCell ref="B208:B212"/>
    <mergeCell ref="G208:G212"/>
    <mergeCell ref="A213:A217"/>
    <mergeCell ref="B213:B217"/>
    <mergeCell ref="G213:G217"/>
    <mergeCell ref="A238:A242"/>
    <mergeCell ref="B238:B242"/>
    <mergeCell ref="G238:G242"/>
    <mergeCell ref="A243:A247"/>
    <mergeCell ref="B243:B247"/>
    <mergeCell ref="G243:G247"/>
    <mergeCell ref="A228:A232"/>
    <mergeCell ref="B228:B232"/>
    <mergeCell ref="G228:G232"/>
    <mergeCell ref="A233:A237"/>
    <mergeCell ref="B233:B237"/>
    <mergeCell ref="G233:G237"/>
    <mergeCell ref="A258:A262"/>
    <mergeCell ref="B258:B262"/>
    <mergeCell ref="G258:G262"/>
    <mergeCell ref="A248:A252"/>
    <mergeCell ref="B248:B252"/>
    <mergeCell ref="G248:G252"/>
    <mergeCell ref="A253:A257"/>
    <mergeCell ref="B253:B257"/>
    <mergeCell ref="G253:G257"/>
    <mergeCell ref="A295:H295"/>
    <mergeCell ref="A263:G263"/>
    <mergeCell ref="A264:A268"/>
    <mergeCell ref="B264:B268"/>
    <mergeCell ref="G264:G268"/>
    <mergeCell ref="A279:A283"/>
    <mergeCell ref="B279:B283"/>
    <mergeCell ref="G279:G283"/>
    <mergeCell ref="A284:A288"/>
    <mergeCell ref="B284:B288"/>
    <mergeCell ref="G284:G288"/>
    <mergeCell ref="A274:A278"/>
    <mergeCell ref="B274:B278"/>
    <mergeCell ref="G274:G278"/>
    <mergeCell ref="A269:A273"/>
    <mergeCell ref="B269:B273"/>
    <mergeCell ref="G269:G273"/>
  </mergeCells>
  <pageMargins left="0" right="0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2012-07-20T09:41:46Z</dcterms:modified>
</cp:coreProperties>
</file>